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beiten\Аэрогаз\2020\Техпроект сепаратора С1000 2020\РКД\"/>
    </mc:Choice>
  </mc:AlternateContent>
  <bookViews>
    <workbookView xWindow="0" yWindow="0" windowWidth="16440" windowHeight="9120"/>
  </bookViews>
  <sheets>
    <sheet name="Трубы" sheetId="3" r:id="rId1"/>
    <sheet name="Листовой металл" sheetId="1" r:id="rId2"/>
    <sheet name="Круг" sheetId="5" r:id="rId3"/>
    <sheet name="Стандартные изделия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19" i="1"/>
  <c r="H11" i="1"/>
  <c r="H13" i="6" l="1"/>
  <c r="H60" i="6" l="1"/>
  <c r="H59" i="6"/>
  <c r="H58" i="6"/>
  <c r="H57" i="6"/>
  <c r="H56" i="6"/>
  <c r="H54" i="6"/>
  <c r="H52" i="6"/>
  <c r="H50" i="6"/>
  <c r="H48" i="6"/>
  <c r="H46" i="6"/>
  <c r="H10" i="5"/>
  <c r="G38" i="6"/>
  <c r="H38" i="6"/>
  <c r="G36" i="6"/>
  <c r="H36" i="6"/>
  <c r="H34" i="6"/>
  <c r="G34" i="6"/>
  <c r="H28" i="6"/>
  <c r="G32" i="6"/>
  <c r="H32" i="6" s="1"/>
  <c r="G31" i="6"/>
  <c r="H31" i="6" s="1"/>
  <c r="G30" i="6"/>
  <c r="H30" i="6" s="1"/>
  <c r="G29" i="6"/>
  <c r="H29" i="6" s="1"/>
  <c r="G28" i="6"/>
  <c r="G26" i="6"/>
  <c r="H26" i="6" s="1"/>
  <c r="G25" i="6"/>
  <c r="H25" i="6" s="1"/>
  <c r="G24" i="6"/>
  <c r="H24" i="6" s="1"/>
  <c r="G23" i="6"/>
  <c r="H23" i="6" s="1"/>
  <c r="H9" i="5"/>
  <c r="H18" i="6"/>
  <c r="H17" i="6"/>
  <c r="G21" i="6"/>
  <c r="H21" i="6" s="1"/>
  <c r="G20" i="6"/>
  <c r="H20" i="6" s="1"/>
  <c r="G19" i="6"/>
  <c r="H19" i="6" s="1"/>
  <c r="G18" i="6"/>
  <c r="G17" i="6"/>
  <c r="G16" i="6"/>
  <c r="H16" i="6" s="1"/>
  <c r="G15" i="6"/>
  <c r="H15" i="6" s="1"/>
  <c r="H10" i="6"/>
  <c r="H9" i="6"/>
  <c r="H8" i="6"/>
  <c r="H7" i="6"/>
  <c r="H6" i="6"/>
  <c r="H8" i="5"/>
  <c r="H7" i="5"/>
  <c r="H8" i="3"/>
  <c r="H5" i="3"/>
  <c r="H17" i="1"/>
  <c r="H25" i="1"/>
</calcChain>
</file>

<file path=xl/sharedStrings.xml><?xml version="1.0" encoding="utf-8"?>
<sst xmlns="http://schemas.openxmlformats.org/spreadsheetml/2006/main" count="426" uniqueCount="214">
  <si>
    <t>Куда входит</t>
  </si>
  <si>
    <t>Материал</t>
  </si>
  <si>
    <t>Обечайка цилиндрическая</t>
  </si>
  <si>
    <t>09Г2С-7 ГОСТ 5520-2017</t>
  </si>
  <si>
    <t>Листовой металл</t>
  </si>
  <si>
    <t>ГОСТ 19903-2015</t>
  </si>
  <si>
    <t>Размер заготовки</t>
  </si>
  <si>
    <t>Стандарт на лист</t>
  </si>
  <si>
    <t>Обечайка люка</t>
  </si>
  <si>
    <t>Крышка люка</t>
  </si>
  <si>
    <t>ф695х60</t>
  </si>
  <si>
    <t>Кольцо укрепляющее люка</t>
  </si>
  <si>
    <t>Кольцо укрепляющее штуц.А</t>
  </si>
  <si>
    <t>Кольцо укрепляющее штуц.А1</t>
  </si>
  <si>
    <t>-</t>
  </si>
  <si>
    <t>Скоба таблички</t>
  </si>
  <si>
    <t>Скоба теплоизоляции</t>
  </si>
  <si>
    <t>40х162х6</t>
  </si>
  <si>
    <t>Пластина</t>
  </si>
  <si>
    <t xml:space="preserve">50х50х6
</t>
  </si>
  <si>
    <t>Ушко</t>
  </si>
  <si>
    <t xml:space="preserve">Dн=1000, Dвн=900, s=10
</t>
  </si>
  <si>
    <t>Кольцо опорное</t>
  </si>
  <si>
    <t>60х48х8</t>
  </si>
  <si>
    <t xml:space="preserve">Косынка </t>
  </si>
  <si>
    <t>80х80х8</t>
  </si>
  <si>
    <t>Серьга крышки люка</t>
  </si>
  <si>
    <t>342х200х8</t>
  </si>
  <si>
    <t>160х130х16</t>
  </si>
  <si>
    <t>90х470х10</t>
  </si>
  <si>
    <t>Ребро опоры</t>
  </si>
  <si>
    <t>Плита опоры</t>
  </si>
  <si>
    <t>Скоба устр-ва подъемно-пов.</t>
  </si>
  <si>
    <t>ф68х10</t>
  </si>
  <si>
    <t>Шайба устр-ва подъемно-пов.</t>
  </si>
  <si>
    <t>ф160х6</t>
  </si>
  <si>
    <t>Заглушка цапфы</t>
  </si>
  <si>
    <t>Кольцо цапфы</t>
  </si>
  <si>
    <t>ф68х30</t>
  </si>
  <si>
    <t>Заглушка поворотная</t>
  </si>
  <si>
    <t>1890х3210х22</t>
  </si>
  <si>
    <t>290х1621х16</t>
  </si>
  <si>
    <t>1026х890х22</t>
  </si>
  <si>
    <t>325х320х10</t>
  </si>
  <si>
    <t>230х230х10</t>
  </si>
  <si>
    <t>100х364х3</t>
  </si>
  <si>
    <t>50х25х3</t>
  </si>
  <si>
    <t>Днище эллиптическое</t>
  </si>
  <si>
    <t>ф1310х22</t>
  </si>
  <si>
    <t>Дополнительные технические требования</t>
  </si>
  <si>
    <t>Трубы</t>
  </si>
  <si>
    <t>Стандарт на трубу</t>
  </si>
  <si>
    <t>ГОСТ 32528-2013</t>
  </si>
  <si>
    <t>В-09Г2С ГОСТ 19281-2014</t>
  </si>
  <si>
    <t xml:space="preserve"> ф45х10, L=230</t>
  </si>
  <si>
    <t>Штуцер М1,2, Т</t>
  </si>
  <si>
    <t>1. Испытание на изгиб - значение
ударной вязкости при температуре
минус 60°С KCU   30 Дж/см2.
2. Испытание на сплющивание.</t>
  </si>
  <si>
    <t xml:space="preserve"> ф45х10, L=70</t>
  </si>
  <si>
    <t>Штуцер В</t>
  </si>
  <si>
    <t xml:space="preserve"> ф33,7х4,5, L=449</t>
  </si>
  <si>
    <t xml:space="preserve"> ф60х10, L=230</t>
  </si>
  <si>
    <t>Штуцер Е1, 2, И</t>
  </si>
  <si>
    <t xml:space="preserve"> ф89х10, L=365</t>
  </si>
  <si>
    <t>Штуцер Г</t>
  </si>
  <si>
    <t>Штуцер Ж</t>
  </si>
  <si>
    <t xml:space="preserve"> ф89х10, L=600</t>
  </si>
  <si>
    <t xml:space="preserve"> ф108х10, L=272</t>
  </si>
  <si>
    <t>Штуцер А1</t>
  </si>
  <si>
    <t>Штуцер Б</t>
  </si>
  <si>
    <t xml:space="preserve"> ф108х10, L=170</t>
  </si>
  <si>
    <t xml:space="preserve"> ф108х10, L=230</t>
  </si>
  <si>
    <t xml:space="preserve"> ф159х10, L=294</t>
  </si>
  <si>
    <t>Штуцер А</t>
  </si>
  <si>
    <t>Содержание серы не более 0,025%,
фосфора - 0,035%</t>
  </si>
  <si>
    <t>s=22мм</t>
  </si>
  <si>
    <t>s=60мм</t>
  </si>
  <si>
    <t>s=30мм</t>
  </si>
  <si>
    <t>s=10мм</t>
  </si>
  <si>
    <t>s=16мм</t>
  </si>
  <si>
    <t>s=8мм</t>
  </si>
  <si>
    <t>s=6мм</t>
  </si>
  <si>
    <t>s=3мм</t>
  </si>
  <si>
    <t>ф45х10</t>
  </si>
  <si>
    <t>ф60х10</t>
  </si>
  <si>
    <t>ф89х10</t>
  </si>
  <si>
    <t>ф108х10</t>
  </si>
  <si>
    <t>ф159х10</t>
  </si>
  <si>
    <t xml:space="preserve"> ф89х6, L=70</t>
  </si>
  <si>
    <t>Труба цапфы</t>
  </si>
  <si>
    <t>ф89х6</t>
  </si>
  <si>
    <t xml:space="preserve"> ф60х4, L=30</t>
  </si>
  <si>
    <t>Втулка устройства подъемно-поворотного</t>
  </si>
  <si>
    <t>ф60х4</t>
  </si>
  <si>
    <t>Кол-во, шт</t>
  </si>
  <si>
    <t>Масса общая, кг</t>
  </si>
  <si>
    <t>Круг</t>
  </si>
  <si>
    <t>Стандарт на круг</t>
  </si>
  <si>
    <t>09Г2С ГОСТ 19281-2014</t>
  </si>
  <si>
    <t>ГОСТ 2590-2006</t>
  </si>
  <si>
    <t>09Г2С-4 ГОСТ 19281-2014</t>
  </si>
  <si>
    <t>ф50х995</t>
  </si>
  <si>
    <t>Кронштейн устройства подъемно-поворотного</t>
  </si>
  <si>
    <t>ф16х260</t>
  </si>
  <si>
    <t>Болт (крюк) устройства подъемно-поворотного</t>
  </si>
  <si>
    <t>Ручка крышки люка</t>
  </si>
  <si>
    <t>ф10х295</t>
  </si>
  <si>
    <t>Перемычка заглушки поворотной</t>
  </si>
  <si>
    <t>ф10х55</t>
  </si>
  <si>
    <t>Поковка гр.IV КП245 ГОСТ 8479-70</t>
  </si>
  <si>
    <t>Заготовка</t>
  </si>
  <si>
    <t>Обозначение</t>
  </si>
  <si>
    <t>Фланцы ГОСТ 33259-2015</t>
  </si>
  <si>
    <t>25-63-11-J</t>
  </si>
  <si>
    <t>50-63-11-J</t>
  </si>
  <si>
    <t>80-63-11-J</t>
  </si>
  <si>
    <t>100-63-11-J</t>
  </si>
  <si>
    <t>150-63-11-J</t>
  </si>
  <si>
    <t>100-2,5-01-В</t>
  </si>
  <si>
    <t>Значение ударной вязкости при температуре минус 60°С KCU   30 Дж/см2</t>
  </si>
  <si>
    <t>Лист ф205х14</t>
  </si>
  <si>
    <t>Штуцер В, М1,2, Т</t>
  </si>
  <si>
    <t>Штуцер Е1,2, И, Ж</t>
  </si>
  <si>
    <t>Штуцер А1, Б</t>
  </si>
  <si>
    <t>Шпильки по ОСТ 26-2040-96</t>
  </si>
  <si>
    <t>1-М16-8gх100</t>
  </si>
  <si>
    <t>20ХНЗА ГОСТ 4543-2016</t>
  </si>
  <si>
    <t>1-М16-8gх130</t>
  </si>
  <si>
    <t>1-М20-8gх120</t>
  </si>
  <si>
    <t>1-М20-8gх130</t>
  </si>
  <si>
    <t>1-М24-8gх140</t>
  </si>
  <si>
    <t>1-М30-8gх170</t>
  </si>
  <si>
    <t>1-М30-8gх220</t>
  </si>
  <si>
    <t>Фланец Ду25, ЗИП</t>
  </si>
  <si>
    <t>Фланец Ду50, ЗИП</t>
  </si>
  <si>
    <t>Фланец Ду80, ЗИП</t>
  </si>
  <si>
    <t>Фланец Ду100, ЗИП</t>
  </si>
  <si>
    <t>Фланец Ду150, ЗИП</t>
  </si>
  <si>
    <t>Люк Ду500, ЗИП</t>
  </si>
  <si>
    <t>СТО 00220256-024</t>
  </si>
  <si>
    <t>Бобышка М20х1,5</t>
  </si>
  <si>
    <t>Гайки по ОСТ 26-2041-96</t>
  </si>
  <si>
    <t>М16.7Н</t>
  </si>
  <si>
    <t>М20.7Н</t>
  </si>
  <si>
    <t>М24.7Н</t>
  </si>
  <si>
    <t>М30.7Н</t>
  </si>
  <si>
    <t>Фланец Ду50, Ду80, ЗИП</t>
  </si>
  <si>
    <t>Фланец Ду150, Люк Ду500, ЗИП</t>
  </si>
  <si>
    <t>Прокладки по ОСТ 26.260.461-99</t>
  </si>
  <si>
    <t>08Х18Н10 ГОСТ 5632-2014</t>
  </si>
  <si>
    <t>1-25-6,3-4</t>
  </si>
  <si>
    <t>1-50-6,3-4</t>
  </si>
  <si>
    <t>1-80-6,3-4</t>
  </si>
  <si>
    <t>1-100-6,3-4</t>
  </si>
  <si>
    <t>1-150-6,3-4</t>
  </si>
  <si>
    <t>Термообработка</t>
  </si>
  <si>
    <t>Прокладки по ГОСТ 28759.8-90</t>
  </si>
  <si>
    <t xml:space="preserve">500-6,3-3 </t>
  </si>
  <si>
    <t>1-М20х1,5</t>
  </si>
  <si>
    <t>Штуцера М1,2, Т</t>
  </si>
  <si>
    <t>Пробка по ОСТ 26.260.460-99</t>
  </si>
  <si>
    <t>Штуцера М1,2, Т, ЗИП</t>
  </si>
  <si>
    <t>Прокладка по ОСТ 26.260.460-99</t>
  </si>
  <si>
    <t>Паронит ПМБ-1 ГОСТ 481-80</t>
  </si>
  <si>
    <t>ф35х20</t>
  </si>
  <si>
    <t>Бобышка заземления</t>
  </si>
  <si>
    <t>Отводы по ГОСТ 17375-2001</t>
  </si>
  <si>
    <t>90-33,7х4,5</t>
  </si>
  <si>
    <t>90-57х5</t>
  </si>
  <si>
    <t>1. Значение ударной вязкости при
температуре минус 60°С KCU   39 Дж/см2;
2. Термообработка</t>
  </si>
  <si>
    <t>Отводы по ГОСТ 30753-2001</t>
  </si>
  <si>
    <t>90-108х5</t>
  </si>
  <si>
    <t>60-108х10</t>
  </si>
  <si>
    <t>Для теплоизоляции</t>
  </si>
  <si>
    <t>Штырь ГОСТ 17314-81</t>
  </si>
  <si>
    <t>Ш1/100</t>
  </si>
  <si>
    <t>Проволока стальная низкоуглеродистая общего назначения 5-0-4 ГОСТ 3282-74</t>
  </si>
  <si>
    <t>Зажим по ГОСТ 21130-75</t>
  </si>
  <si>
    <t xml:space="preserve">ЗШ-С-10x50-1 </t>
  </si>
  <si>
    <t>Для заземления</t>
  </si>
  <si>
    <t>Шплинт по ГОСТ 397-79</t>
  </si>
  <si>
    <t>6,3х70</t>
  </si>
  <si>
    <t>Гайки по ОСТ 26-2038</t>
  </si>
  <si>
    <t>Устройство подъемно-поворотное</t>
  </si>
  <si>
    <t>Сталь 25 ГОСТ 1050-2013</t>
  </si>
  <si>
    <t>Шайба по ОСТ 26-2042-96</t>
  </si>
  <si>
    <t>Сталь 20 ГОСТ 1050-2013</t>
  </si>
  <si>
    <t>Заглушки по АТК 24.200.02-90</t>
  </si>
  <si>
    <t>Ст3сп ГОСТ 380-2005</t>
  </si>
  <si>
    <t>категория 3 по ГОСТ 14637-89</t>
  </si>
  <si>
    <t>Ст3сп ГОСТ 380-2006</t>
  </si>
  <si>
    <t>Ст3сп ГОСТ 380-2007</t>
  </si>
  <si>
    <t>Ст3сп ГОСТ 380-2008</t>
  </si>
  <si>
    <t>Ст3сп ГОСТ 380-2009</t>
  </si>
  <si>
    <t>4 - 25 - 6,3</t>
  </si>
  <si>
    <t>4 - 50 - 6,3</t>
  </si>
  <si>
    <t>4 - 80 - 6,3</t>
  </si>
  <si>
    <t>4 - 100 - 6,3</t>
  </si>
  <si>
    <t>4 - 150 - 6,3</t>
  </si>
  <si>
    <t>ЗИП для штуцера В</t>
  </si>
  <si>
    <t>ЗИП для штуцеров Е1,Е2, И, Ж</t>
  </si>
  <si>
    <t>ЗИП для штуцера Г</t>
  </si>
  <si>
    <t>ЗИП для штуцеров А1, Б</t>
  </si>
  <si>
    <t>ЗИП для штуцера А</t>
  </si>
  <si>
    <t>Люк Ду500</t>
  </si>
  <si>
    <t>Фланцы ГОСТ 28759.4-90</t>
  </si>
  <si>
    <t>1-500-6,3</t>
  </si>
  <si>
    <t>ГОСТ 19281-2014</t>
  </si>
  <si>
    <t>09Г2С-7 ГОСТ 19281-2014</t>
  </si>
  <si>
    <t>345-09Г2С-7 ГОСТ 19281-2014</t>
  </si>
  <si>
    <t>В-10Г2 ГОСТ 4543-2016</t>
  </si>
  <si>
    <t>325-09Г2-7 ГОСТ 19281-2014</t>
  </si>
  <si>
    <t>ф34х4,5</t>
  </si>
  <si>
    <t>ГОСТ 32678-2014</t>
  </si>
  <si>
    <t>Стандартные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</si>
</sst>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2D2D2D"/>
      <name val="Arial"/>
      <family val="2"/>
      <charset val="204"/>
    </font>
    <font>
      <i/>
      <sz val="11"/>
      <color rgb="FF2D2D2D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7"/>
  <sheetViews>
    <sheetView tabSelected="1" workbookViewId="0">
      <selection activeCell="H18" sqref="H18"/>
    </sheetView>
  </sheetViews>
  <sheetFormatPr defaultRowHeight="15" x14ac:dyDescent="0.25"/>
  <cols>
    <col min="3" max="3" width="17" style="1" customWidth="1"/>
    <col min="4" max="4" width="24.5703125" style="1" customWidth="1"/>
    <col min="5" max="5" width="24.140625" style="1" customWidth="1"/>
    <col min="6" max="6" width="27.5703125" style="1" customWidth="1"/>
    <col min="7" max="7" width="6.140625" style="1" customWidth="1"/>
    <col min="8" max="8" width="9" style="1" customWidth="1"/>
    <col min="9" max="9" width="35.140625" style="1" customWidth="1"/>
  </cols>
  <sheetData>
    <row r="2" spans="2:9" x14ac:dyDescent="0.25">
      <c r="B2" s="4" t="s">
        <v>50</v>
      </c>
      <c r="D2" s="4"/>
    </row>
    <row r="3" spans="2:9" x14ac:dyDescent="0.25">
      <c r="D3" s="4"/>
    </row>
    <row r="4" spans="2:9" ht="45" x14ac:dyDescent="0.25">
      <c r="C4" s="5" t="s">
        <v>51</v>
      </c>
      <c r="D4" s="5" t="s">
        <v>6</v>
      </c>
      <c r="E4" s="5" t="s">
        <v>0</v>
      </c>
      <c r="F4" s="5" t="s">
        <v>1</v>
      </c>
      <c r="G4" s="5" t="s">
        <v>93</v>
      </c>
      <c r="H4" s="5" t="s">
        <v>94</v>
      </c>
      <c r="I4" s="5" t="s">
        <v>49</v>
      </c>
    </row>
    <row r="5" spans="2:9" s="3" customFormat="1" ht="60" x14ac:dyDescent="0.25">
      <c r="B5" s="16" t="s">
        <v>82</v>
      </c>
      <c r="C5" s="6" t="s">
        <v>52</v>
      </c>
      <c r="D5" s="7" t="s">
        <v>54</v>
      </c>
      <c r="E5" s="6" t="s">
        <v>55</v>
      </c>
      <c r="F5" s="6" t="s">
        <v>53</v>
      </c>
      <c r="G5" s="6">
        <v>3</v>
      </c>
      <c r="H5" s="6">
        <f>1.92*3</f>
        <v>5.76</v>
      </c>
      <c r="I5" s="6" t="s">
        <v>56</v>
      </c>
    </row>
    <row r="6" spans="2:9" s="3" customFormat="1" ht="60" x14ac:dyDescent="0.25">
      <c r="B6" s="16"/>
      <c r="C6" s="6" t="s">
        <v>52</v>
      </c>
      <c r="D6" s="7" t="s">
        <v>57</v>
      </c>
      <c r="E6" s="6" t="s">
        <v>58</v>
      </c>
      <c r="F6" s="6" t="s">
        <v>53</v>
      </c>
      <c r="G6" s="6">
        <v>1</v>
      </c>
      <c r="H6" s="6">
        <v>0.54</v>
      </c>
      <c r="I6" s="6" t="s">
        <v>56</v>
      </c>
    </row>
    <row r="7" spans="2:9" s="3" customFormat="1" ht="60" x14ac:dyDescent="0.25">
      <c r="B7" s="8" t="s">
        <v>211</v>
      </c>
      <c r="C7" s="6" t="s">
        <v>212</v>
      </c>
      <c r="D7" s="6" t="s">
        <v>59</v>
      </c>
      <c r="E7" s="6" t="s">
        <v>58</v>
      </c>
      <c r="F7" s="6" t="s">
        <v>53</v>
      </c>
      <c r="G7" s="6">
        <v>1</v>
      </c>
      <c r="H7" s="6">
        <v>1.45</v>
      </c>
      <c r="I7" s="6" t="s">
        <v>56</v>
      </c>
    </row>
    <row r="8" spans="2:9" s="3" customFormat="1" ht="60" x14ac:dyDescent="0.25">
      <c r="B8" s="16" t="s">
        <v>83</v>
      </c>
      <c r="C8" s="6" t="s">
        <v>52</v>
      </c>
      <c r="D8" s="6" t="s">
        <v>60</v>
      </c>
      <c r="E8" s="6" t="s">
        <v>61</v>
      </c>
      <c r="F8" s="6" t="s">
        <v>53</v>
      </c>
      <c r="G8" s="6">
        <v>3</v>
      </c>
      <c r="H8" s="6">
        <f>3*2.8</f>
        <v>8.3999999999999986</v>
      </c>
      <c r="I8" s="6" t="s">
        <v>56</v>
      </c>
    </row>
    <row r="9" spans="2:9" s="3" customFormat="1" ht="60" x14ac:dyDescent="0.25">
      <c r="B9" s="16"/>
      <c r="C9" s="6" t="s">
        <v>52</v>
      </c>
      <c r="D9" s="6" t="s">
        <v>60</v>
      </c>
      <c r="E9" s="6" t="s">
        <v>64</v>
      </c>
      <c r="F9" s="6" t="s">
        <v>53</v>
      </c>
      <c r="G9" s="6">
        <v>1</v>
      </c>
      <c r="H9" s="6">
        <v>2.8</v>
      </c>
      <c r="I9" s="6" t="s">
        <v>56</v>
      </c>
    </row>
    <row r="10" spans="2:9" s="3" customFormat="1" ht="30" x14ac:dyDescent="0.25">
      <c r="B10" s="10" t="s">
        <v>92</v>
      </c>
      <c r="C10" s="6" t="s">
        <v>52</v>
      </c>
      <c r="D10" s="6" t="s">
        <v>90</v>
      </c>
      <c r="E10" s="6" t="s">
        <v>91</v>
      </c>
      <c r="F10" s="6" t="s">
        <v>209</v>
      </c>
      <c r="G10" s="6">
        <v>1</v>
      </c>
      <c r="H10" s="6">
        <v>0.17</v>
      </c>
      <c r="I10" s="6" t="s">
        <v>14</v>
      </c>
    </row>
    <row r="11" spans="2:9" s="3" customFormat="1" ht="48" customHeight="1" x14ac:dyDescent="0.25">
      <c r="B11" s="17" t="s">
        <v>84</v>
      </c>
      <c r="C11" s="6" t="s">
        <v>52</v>
      </c>
      <c r="D11" s="6" t="s">
        <v>62</v>
      </c>
      <c r="E11" s="6" t="s">
        <v>63</v>
      </c>
      <c r="F11" s="6" t="s">
        <v>53</v>
      </c>
      <c r="G11" s="6">
        <v>1</v>
      </c>
      <c r="H11" s="6">
        <v>6.66</v>
      </c>
      <c r="I11" s="6" t="s">
        <v>56</v>
      </c>
    </row>
    <row r="12" spans="2:9" s="3" customFormat="1" ht="60" x14ac:dyDescent="0.25">
      <c r="B12" s="18"/>
      <c r="C12" s="6" t="s">
        <v>52</v>
      </c>
      <c r="D12" s="6" t="s">
        <v>65</v>
      </c>
      <c r="E12" s="6" t="s">
        <v>63</v>
      </c>
      <c r="F12" s="6" t="s">
        <v>53</v>
      </c>
      <c r="G12" s="6">
        <v>1</v>
      </c>
      <c r="H12" s="6">
        <v>10.43</v>
      </c>
      <c r="I12" s="6" t="s">
        <v>56</v>
      </c>
    </row>
    <row r="13" spans="2:9" s="3" customFormat="1" ht="60" x14ac:dyDescent="0.25">
      <c r="B13" s="9" t="s">
        <v>89</v>
      </c>
      <c r="C13" s="6" t="s">
        <v>52</v>
      </c>
      <c r="D13" s="6" t="s">
        <v>87</v>
      </c>
      <c r="E13" s="6" t="s">
        <v>88</v>
      </c>
      <c r="F13" s="6" t="s">
        <v>53</v>
      </c>
      <c r="G13" s="6">
        <v>2</v>
      </c>
      <c r="H13" s="6">
        <v>2</v>
      </c>
      <c r="I13" s="6" t="s">
        <v>56</v>
      </c>
    </row>
    <row r="14" spans="2:9" s="3" customFormat="1" ht="60" x14ac:dyDescent="0.25">
      <c r="B14" s="16" t="s">
        <v>85</v>
      </c>
      <c r="C14" s="6" t="s">
        <v>52</v>
      </c>
      <c r="D14" s="6" t="s">
        <v>66</v>
      </c>
      <c r="E14" s="6" t="s">
        <v>67</v>
      </c>
      <c r="F14" s="6" t="s">
        <v>53</v>
      </c>
      <c r="G14" s="6">
        <v>1</v>
      </c>
      <c r="H14" s="6">
        <v>6.5</v>
      </c>
      <c r="I14" s="6" t="s">
        <v>56</v>
      </c>
    </row>
    <row r="15" spans="2:9" s="3" customFormat="1" ht="60" x14ac:dyDescent="0.25">
      <c r="B15" s="16"/>
      <c r="C15" s="6" t="s">
        <v>52</v>
      </c>
      <c r="D15" s="6" t="s">
        <v>69</v>
      </c>
      <c r="E15" s="6" t="s">
        <v>68</v>
      </c>
      <c r="F15" s="6" t="s">
        <v>53</v>
      </c>
      <c r="G15" s="6">
        <v>1</v>
      </c>
      <c r="H15" s="6">
        <v>3.6</v>
      </c>
      <c r="I15" s="6" t="s">
        <v>56</v>
      </c>
    </row>
    <row r="16" spans="2:9" s="3" customFormat="1" ht="60" x14ac:dyDescent="0.25">
      <c r="B16" s="16"/>
      <c r="C16" s="6" t="s">
        <v>52</v>
      </c>
      <c r="D16" s="6" t="s">
        <v>70</v>
      </c>
      <c r="E16" s="6" t="s">
        <v>68</v>
      </c>
      <c r="F16" s="6" t="s">
        <v>53</v>
      </c>
      <c r="G16" s="6">
        <v>1</v>
      </c>
      <c r="H16" s="6">
        <v>5.47</v>
      </c>
      <c r="I16" s="6" t="s">
        <v>56</v>
      </c>
    </row>
    <row r="17" spans="2:9" s="3" customFormat="1" ht="60" x14ac:dyDescent="0.25">
      <c r="B17" s="8" t="s">
        <v>86</v>
      </c>
      <c r="C17" s="6" t="s">
        <v>52</v>
      </c>
      <c r="D17" s="6" t="s">
        <v>71</v>
      </c>
      <c r="E17" s="6" t="s">
        <v>72</v>
      </c>
      <c r="F17" s="6" t="s">
        <v>53</v>
      </c>
      <c r="G17" s="6">
        <v>1</v>
      </c>
      <c r="H17" s="6">
        <v>10.71</v>
      </c>
      <c r="I17" s="6" t="s">
        <v>56</v>
      </c>
    </row>
    <row r="18" spans="2:9" x14ac:dyDescent="0.25">
      <c r="H18" s="14"/>
    </row>
    <row r="30" spans="2:9" s="3" customFormat="1" x14ac:dyDescent="0.25">
      <c r="C30" s="2"/>
      <c r="D30" s="2"/>
      <c r="E30" s="2"/>
      <c r="F30" s="2"/>
      <c r="G30" s="2"/>
      <c r="H30" s="2"/>
      <c r="I30" s="2"/>
    </row>
    <row r="31" spans="2:9" s="3" customFormat="1" x14ac:dyDescent="0.25">
      <c r="C31" s="2"/>
      <c r="D31" s="2"/>
      <c r="E31" s="2"/>
      <c r="F31" s="2"/>
      <c r="G31" s="2"/>
      <c r="H31" s="2"/>
      <c r="I31" s="2"/>
    </row>
    <row r="32" spans="2:9" s="3" customFormat="1" x14ac:dyDescent="0.25">
      <c r="C32" s="2"/>
      <c r="D32" s="2"/>
      <c r="E32" s="2"/>
      <c r="F32" s="2"/>
      <c r="G32" s="2"/>
      <c r="H32" s="2"/>
      <c r="I32" s="2"/>
    </row>
    <row r="33" spans="3:9" s="3" customFormat="1" x14ac:dyDescent="0.25">
      <c r="C33" s="2"/>
      <c r="D33" s="2"/>
      <c r="E33" s="2"/>
      <c r="F33" s="2"/>
      <c r="G33" s="2"/>
      <c r="H33" s="2"/>
      <c r="I33" s="2"/>
    </row>
    <row r="34" spans="3:9" s="3" customFormat="1" x14ac:dyDescent="0.25">
      <c r="C34" s="2"/>
      <c r="D34" s="2"/>
      <c r="E34" s="2"/>
      <c r="F34" s="2"/>
      <c r="G34" s="2"/>
      <c r="H34" s="2"/>
      <c r="I34" s="2"/>
    </row>
    <row r="35" spans="3:9" s="3" customFormat="1" x14ac:dyDescent="0.25">
      <c r="C35" s="2"/>
      <c r="D35" s="2"/>
      <c r="E35" s="2"/>
      <c r="F35" s="2"/>
      <c r="G35" s="2"/>
      <c r="H35" s="2"/>
      <c r="I35" s="2"/>
    </row>
    <row r="36" spans="3:9" s="3" customFormat="1" x14ac:dyDescent="0.25">
      <c r="C36" s="2"/>
      <c r="D36" s="2"/>
      <c r="E36" s="2"/>
      <c r="F36" s="2"/>
      <c r="G36" s="2"/>
      <c r="H36" s="2"/>
      <c r="I36" s="2"/>
    </row>
    <row r="37" spans="3:9" s="3" customFormat="1" x14ac:dyDescent="0.25">
      <c r="C37" s="2"/>
      <c r="D37" s="2"/>
      <c r="E37" s="2"/>
      <c r="F37" s="2"/>
      <c r="G37" s="2"/>
      <c r="H37" s="2"/>
      <c r="I37" s="2"/>
    </row>
    <row r="38" spans="3:9" s="3" customFormat="1" x14ac:dyDescent="0.25">
      <c r="C38" s="2"/>
      <c r="D38" s="2"/>
      <c r="E38" s="2"/>
      <c r="F38" s="2"/>
      <c r="G38" s="2"/>
      <c r="H38" s="2"/>
      <c r="I38" s="2"/>
    </row>
    <row r="39" spans="3:9" s="3" customFormat="1" x14ac:dyDescent="0.25">
      <c r="C39" s="2"/>
      <c r="D39" s="2"/>
      <c r="E39" s="2"/>
      <c r="F39" s="2"/>
      <c r="G39" s="2"/>
      <c r="H39" s="2"/>
      <c r="I39" s="2"/>
    </row>
    <row r="40" spans="3:9" s="3" customFormat="1" x14ac:dyDescent="0.25">
      <c r="C40" s="2"/>
      <c r="D40" s="2"/>
      <c r="E40" s="2"/>
      <c r="F40" s="2"/>
      <c r="G40" s="2"/>
      <c r="H40" s="2"/>
      <c r="I40" s="2"/>
    </row>
    <row r="41" spans="3:9" s="3" customFormat="1" x14ac:dyDescent="0.25">
      <c r="C41" s="2"/>
      <c r="D41" s="2"/>
      <c r="E41" s="2"/>
      <c r="F41" s="2"/>
      <c r="G41" s="2"/>
      <c r="H41" s="2"/>
      <c r="I41" s="2"/>
    </row>
    <row r="42" spans="3:9" s="3" customFormat="1" x14ac:dyDescent="0.25">
      <c r="C42" s="2"/>
      <c r="D42" s="2"/>
      <c r="E42" s="2"/>
      <c r="F42" s="2"/>
      <c r="G42" s="2"/>
      <c r="H42" s="2"/>
      <c r="I42" s="2"/>
    </row>
    <row r="43" spans="3:9" s="3" customFormat="1" x14ac:dyDescent="0.25">
      <c r="C43" s="2"/>
      <c r="D43" s="2"/>
      <c r="E43" s="2"/>
      <c r="F43" s="2"/>
      <c r="G43" s="2"/>
      <c r="H43" s="2"/>
      <c r="I43" s="2"/>
    </row>
    <row r="44" spans="3:9" s="3" customFormat="1" x14ac:dyDescent="0.25">
      <c r="C44" s="2"/>
      <c r="D44" s="2"/>
      <c r="E44" s="2"/>
      <c r="F44" s="2"/>
      <c r="G44" s="2"/>
      <c r="H44" s="2"/>
      <c r="I44" s="2"/>
    </row>
    <row r="45" spans="3:9" s="3" customFormat="1" x14ac:dyDescent="0.25">
      <c r="C45" s="2"/>
      <c r="D45" s="2"/>
      <c r="E45" s="2"/>
      <c r="F45" s="2"/>
      <c r="G45" s="2"/>
      <c r="H45" s="2"/>
      <c r="I45" s="2"/>
    </row>
    <row r="46" spans="3:9" s="3" customFormat="1" x14ac:dyDescent="0.25">
      <c r="C46" s="2"/>
      <c r="D46" s="2"/>
      <c r="E46" s="2"/>
      <c r="F46" s="2"/>
      <c r="G46" s="2"/>
      <c r="H46" s="2"/>
      <c r="I46" s="2"/>
    </row>
    <row r="47" spans="3:9" s="3" customFormat="1" x14ac:dyDescent="0.25">
      <c r="C47" s="2"/>
      <c r="D47" s="2"/>
      <c r="E47" s="2"/>
      <c r="F47" s="2"/>
      <c r="G47" s="2"/>
      <c r="H47" s="2"/>
      <c r="I47" s="2"/>
    </row>
    <row r="48" spans="3:9" s="3" customFormat="1" x14ac:dyDescent="0.25">
      <c r="C48" s="2"/>
      <c r="D48" s="2"/>
      <c r="E48" s="2"/>
      <c r="F48" s="2"/>
      <c r="G48" s="2"/>
      <c r="H48" s="2"/>
      <c r="I48" s="2"/>
    </row>
    <row r="49" spans="3:9" s="3" customFormat="1" x14ac:dyDescent="0.25">
      <c r="C49" s="2"/>
      <c r="D49" s="2"/>
      <c r="E49" s="2"/>
      <c r="F49" s="2"/>
      <c r="G49" s="2"/>
      <c r="H49" s="2"/>
      <c r="I49" s="2"/>
    </row>
    <row r="50" spans="3:9" s="3" customFormat="1" x14ac:dyDescent="0.25">
      <c r="C50" s="2"/>
      <c r="D50" s="2"/>
      <c r="E50" s="2"/>
      <c r="F50" s="2"/>
      <c r="G50" s="2"/>
      <c r="H50" s="2"/>
      <c r="I50" s="2"/>
    </row>
    <row r="51" spans="3:9" s="3" customFormat="1" x14ac:dyDescent="0.25">
      <c r="C51" s="2"/>
      <c r="D51" s="2"/>
      <c r="E51" s="2"/>
      <c r="F51" s="2"/>
      <c r="G51" s="2"/>
      <c r="H51" s="2"/>
      <c r="I51" s="2"/>
    </row>
    <row r="52" spans="3:9" s="3" customFormat="1" x14ac:dyDescent="0.25">
      <c r="C52" s="2"/>
      <c r="D52" s="2"/>
      <c r="E52" s="2"/>
      <c r="F52" s="2"/>
      <c r="G52" s="2"/>
      <c r="H52" s="2"/>
      <c r="I52" s="2"/>
    </row>
    <row r="53" spans="3:9" s="3" customFormat="1" x14ac:dyDescent="0.25">
      <c r="C53" s="2"/>
      <c r="D53" s="2"/>
      <c r="E53" s="2"/>
      <c r="F53" s="2"/>
      <c r="G53" s="2"/>
      <c r="H53" s="2"/>
      <c r="I53" s="2"/>
    </row>
    <row r="54" spans="3:9" s="3" customFormat="1" x14ac:dyDescent="0.25">
      <c r="C54" s="2"/>
      <c r="D54" s="2"/>
      <c r="E54" s="2"/>
      <c r="F54" s="2"/>
      <c r="G54" s="2"/>
      <c r="H54" s="2"/>
      <c r="I54" s="2"/>
    </row>
    <row r="55" spans="3:9" s="3" customFormat="1" x14ac:dyDescent="0.25">
      <c r="C55" s="2"/>
      <c r="D55" s="2"/>
      <c r="E55" s="2"/>
      <c r="F55" s="2"/>
      <c r="G55" s="2"/>
      <c r="H55" s="2"/>
      <c r="I55" s="2"/>
    </row>
    <row r="56" spans="3:9" s="3" customFormat="1" x14ac:dyDescent="0.25">
      <c r="C56" s="2"/>
      <c r="D56" s="2"/>
      <c r="E56" s="2"/>
      <c r="F56" s="2"/>
      <c r="G56" s="2"/>
      <c r="H56" s="2"/>
      <c r="I56" s="2"/>
    </row>
    <row r="57" spans="3:9" s="3" customFormat="1" x14ac:dyDescent="0.25">
      <c r="C57" s="2"/>
      <c r="D57" s="2"/>
      <c r="E57" s="2"/>
      <c r="F57" s="2"/>
      <c r="G57" s="2"/>
      <c r="H57" s="2"/>
      <c r="I57" s="2"/>
    </row>
  </sheetData>
  <mergeCells count="4">
    <mergeCell ref="B5:B6"/>
    <mergeCell ref="B8:B9"/>
    <mergeCell ref="B11:B12"/>
    <mergeCell ref="B14:B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5"/>
  <sheetViews>
    <sheetView workbookViewId="0">
      <selection activeCell="E27" sqref="E27"/>
    </sheetView>
  </sheetViews>
  <sheetFormatPr defaultRowHeight="15" x14ac:dyDescent="0.25"/>
  <cols>
    <col min="3" max="3" width="17" style="1" customWidth="1"/>
    <col min="4" max="4" width="24.5703125" style="1" customWidth="1"/>
    <col min="5" max="5" width="24.140625" style="1" customWidth="1"/>
    <col min="6" max="6" width="27.5703125" style="1" customWidth="1"/>
    <col min="7" max="7" width="11" style="1" customWidth="1"/>
    <col min="8" max="8" width="9" style="1" customWidth="1"/>
    <col min="9" max="9" width="35.140625" style="1" customWidth="1"/>
  </cols>
  <sheetData>
    <row r="2" spans="2:9" x14ac:dyDescent="0.25">
      <c r="B2" s="4" t="s">
        <v>4</v>
      </c>
      <c r="D2" s="4"/>
    </row>
    <row r="3" spans="2:9" x14ac:dyDescent="0.25">
      <c r="D3" s="4"/>
    </row>
    <row r="4" spans="2:9" ht="45" x14ac:dyDescent="0.25">
      <c r="C4" s="5" t="s">
        <v>7</v>
      </c>
      <c r="D4" s="5" t="s">
        <v>6</v>
      </c>
      <c r="E4" s="5" t="s">
        <v>0</v>
      </c>
      <c r="F4" s="5" t="s">
        <v>1</v>
      </c>
      <c r="G4" s="5" t="s">
        <v>93</v>
      </c>
      <c r="H4" s="5" t="s">
        <v>94</v>
      </c>
      <c r="I4" s="5" t="s">
        <v>49</v>
      </c>
    </row>
    <row r="5" spans="2:9" s="3" customFormat="1" ht="30" x14ac:dyDescent="0.25">
      <c r="B5" s="16" t="s">
        <v>74</v>
      </c>
      <c r="C5" s="6" t="s">
        <v>5</v>
      </c>
      <c r="D5" s="7" t="s">
        <v>40</v>
      </c>
      <c r="E5" s="6" t="s">
        <v>2</v>
      </c>
      <c r="F5" s="6" t="s">
        <v>3</v>
      </c>
      <c r="G5" s="6">
        <v>1</v>
      </c>
      <c r="H5" s="6">
        <v>996</v>
      </c>
      <c r="I5" s="6" t="s">
        <v>73</v>
      </c>
    </row>
    <row r="6" spans="2:9" s="3" customFormat="1" ht="30" x14ac:dyDescent="0.25">
      <c r="B6" s="16"/>
      <c r="C6" s="6" t="s">
        <v>5</v>
      </c>
      <c r="D6" s="7" t="s">
        <v>48</v>
      </c>
      <c r="E6" s="6" t="s">
        <v>47</v>
      </c>
      <c r="F6" s="6" t="s">
        <v>3</v>
      </c>
      <c r="G6" s="6">
        <v>2</v>
      </c>
      <c r="H6" s="6">
        <f>212*G6</f>
        <v>424</v>
      </c>
      <c r="I6" s="6" t="s">
        <v>73</v>
      </c>
    </row>
    <row r="7" spans="2:9" s="3" customFormat="1" ht="30" x14ac:dyDescent="0.25">
      <c r="B7" s="16"/>
      <c r="C7" s="6" t="s">
        <v>5</v>
      </c>
      <c r="D7" s="7" t="s">
        <v>42</v>
      </c>
      <c r="E7" s="6" t="s">
        <v>11</v>
      </c>
      <c r="F7" s="6" t="s">
        <v>3</v>
      </c>
      <c r="G7" s="6">
        <v>1</v>
      </c>
      <c r="H7" s="6">
        <v>67</v>
      </c>
      <c r="I7" s="6" t="s">
        <v>73</v>
      </c>
    </row>
    <row r="8" spans="2:9" s="3" customFormat="1" ht="30" x14ac:dyDescent="0.25">
      <c r="B8" s="8" t="s">
        <v>75</v>
      </c>
      <c r="C8" s="6" t="s">
        <v>5</v>
      </c>
      <c r="D8" s="6" t="s">
        <v>10</v>
      </c>
      <c r="E8" s="6" t="s">
        <v>9</v>
      </c>
      <c r="F8" s="6" t="s">
        <v>3</v>
      </c>
      <c r="G8" s="6">
        <v>1</v>
      </c>
      <c r="H8" s="6">
        <v>169</v>
      </c>
      <c r="I8" s="6" t="s">
        <v>73</v>
      </c>
    </row>
    <row r="9" spans="2:9" s="3" customFormat="1" ht="30" x14ac:dyDescent="0.25">
      <c r="B9" s="8" t="s">
        <v>76</v>
      </c>
      <c r="C9" s="6" t="s">
        <v>5</v>
      </c>
      <c r="D9" s="7" t="s">
        <v>38</v>
      </c>
      <c r="E9" s="6" t="s">
        <v>39</v>
      </c>
      <c r="F9" s="6" t="s">
        <v>3</v>
      </c>
      <c r="G9" s="6">
        <v>2</v>
      </c>
      <c r="H9" s="6">
        <v>1.25</v>
      </c>
      <c r="I9" s="6" t="s">
        <v>73</v>
      </c>
    </row>
    <row r="10" spans="2:9" s="3" customFormat="1" ht="30" x14ac:dyDescent="0.25">
      <c r="B10" s="16" t="s">
        <v>78</v>
      </c>
      <c r="C10" s="6" t="s">
        <v>5</v>
      </c>
      <c r="D10" s="6" t="s">
        <v>41</v>
      </c>
      <c r="E10" s="6" t="s">
        <v>8</v>
      </c>
      <c r="F10" s="6" t="s">
        <v>3</v>
      </c>
      <c r="G10" s="6">
        <v>1</v>
      </c>
      <c r="H10" s="6">
        <v>60</v>
      </c>
      <c r="I10" s="6" t="s">
        <v>73</v>
      </c>
    </row>
    <row r="11" spans="2:9" s="3" customFormat="1" x14ac:dyDescent="0.25">
      <c r="B11" s="16"/>
      <c r="C11" s="6" t="s">
        <v>5</v>
      </c>
      <c r="D11" s="6" t="s">
        <v>28</v>
      </c>
      <c r="E11" s="6" t="s">
        <v>31</v>
      </c>
      <c r="F11" s="6" t="s">
        <v>3</v>
      </c>
      <c r="G11" s="6">
        <v>3</v>
      </c>
      <c r="H11" s="6">
        <f>3*2.5</f>
        <v>7.5</v>
      </c>
      <c r="I11" s="6" t="s">
        <v>14</v>
      </c>
    </row>
    <row r="12" spans="2:9" s="3" customFormat="1" ht="30" x14ac:dyDescent="0.25">
      <c r="B12" s="16" t="s">
        <v>77</v>
      </c>
      <c r="C12" s="6" t="s">
        <v>5</v>
      </c>
      <c r="D12" s="7" t="s">
        <v>43</v>
      </c>
      <c r="E12" s="6" t="s">
        <v>12</v>
      </c>
      <c r="F12" s="6" t="s">
        <v>3</v>
      </c>
      <c r="G12" s="6">
        <v>1</v>
      </c>
      <c r="H12" s="6">
        <v>6.3</v>
      </c>
      <c r="I12" s="6" t="s">
        <v>73</v>
      </c>
    </row>
    <row r="13" spans="2:9" s="3" customFormat="1" ht="30" x14ac:dyDescent="0.25">
      <c r="B13" s="16"/>
      <c r="C13" s="6" t="s">
        <v>5</v>
      </c>
      <c r="D13" s="7" t="s">
        <v>44</v>
      </c>
      <c r="E13" s="6" t="s">
        <v>13</v>
      </c>
      <c r="F13" s="6" t="s">
        <v>3</v>
      </c>
      <c r="G13" s="6">
        <v>1</v>
      </c>
      <c r="H13" s="6">
        <v>3.2</v>
      </c>
      <c r="I13" s="6" t="s">
        <v>73</v>
      </c>
    </row>
    <row r="14" spans="2:9" s="3" customFormat="1" ht="30" x14ac:dyDescent="0.25">
      <c r="B14" s="16"/>
      <c r="C14" s="6" t="s">
        <v>5</v>
      </c>
      <c r="D14" s="6" t="s">
        <v>21</v>
      </c>
      <c r="E14" s="6" t="s">
        <v>22</v>
      </c>
      <c r="F14" s="6" t="s">
        <v>3</v>
      </c>
      <c r="G14" s="6">
        <v>1</v>
      </c>
      <c r="H14" s="6">
        <v>12</v>
      </c>
      <c r="I14" s="6" t="s">
        <v>14</v>
      </c>
    </row>
    <row r="15" spans="2:9" s="3" customFormat="1" ht="30" x14ac:dyDescent="0.25">
      <c r="B15" s="16"/>
      <c r="C15" s="6" t="s">
        <v>5</v>
      </c>
      <c r="D15" s="6" t="s">
        <v>29</v>
      </c>
      <c r="E15" s="6" t="s">
        <v>32</v>
      </c>
      <c r="F15" s="6" t="s">
        <v>3</v>
      </c>
      <c r="G15" s="6">
        <v>1</v>
      </c>
      <c r="H15" s="6">
        <v>3</v>
      </c>
      <c r="I15" s="6" t="s">
        <v>14</v>
      </c>
    </row>
    <row r="16" spans="2:9" s="3" customFormat="1" ht="30" x14ac:dyDescent="0.25">
      <c r="B16" s="16"/>
      <c r="C16" s="6" t="s">
        <v>5</v>
      </c>
      <c r="D16" s="6" t="s">
        <v>33</v>
      </c>
      <c r="E16" s="6" t="s">
        <v>34</v>
      </c>
      <c r="F16" s="6" t="s">
        <v>3</v>
      </c>
      <c r="G16" s="6">
        <v>1</v>
      </c>
      <c r="H16" s="6">
        <v>0.15</v>
      </c>
      <c r="I16" s="6" t="s">
        <v>14</v>
      </c>
    </row>
    <row r="17" spans="2:9" s="3" customFormat="1" x14ac:dyDescent="0.25">
      <c r="B17" s="16" t="s">
        <v>79</v>
      </c>
      <c r="C17" s="6" t="s">
        <v>5</v>
      </c>
      <c r="D17" s="6" t="s">
        <v>23</v>
      </c>
      <c r="E17" s="6" t="s">
        <v>24</v>
      </c>
      <c r="F17" s="6" t="s">
        <v>3</v>
      </c>
      <c r="G17" s="6">
        <v>4</v>
      </c>
      <c r="H17" s="6">
        <f>0.12*4</f>
        <v>0.48</v>
      </c>
      <c r="I17" s="6" t="s">
        <v>14</v>
      </c>
    </row>
    <row r="18" spans="2:9" s="3" customFormat="1" x14ac:dyDescent="0.25">
      <c r="B18" s="16"/>
      <c r="C18" s="6" t="s">
        <v>5</v>
      </c>
      <c r="D18" s="6" t="s">
        <v>25</v>
      </c>
      <c r="E18" s="6" t="s">
        <v>26</v>
      </c>
      <c r="F18" s="6" t="s">
        <v>3</v>
      </c>
      <c r="G18" s="6">
        <v>1</v>
      </c>
      <c r="H18" s="6">
        <v>0.3</v>
      </c>
      <c r="I18" s="6" t="s">
        <v>14</v>
      </c>
    </row>
    <row r="19" spans="2:9" s="3" customFormat="1" x14ac:dyDescent="0.25">
      <c r="B19" s="16"/>
      <c r="C19" s="6" t="s">
        <v>5</v>
      </c>
      <c r="D19" s="6" t="s">
        <v>27</v>
      </c>
      <c r="E19" s="6" t="s">
        <v>30</v>
      </c>
      <c r="F19" s="6" t="s">
        <v>3</v>
      </c>
      <c r="G19" s="6">
        <v>6</v>
      </c>
      <c r="H19" s="6">
        <f>3*2*3</f>
        <v>18</v>
      </c>
      <c r="I19" s="6" t="s">
        <v>14</v>
      </c>
    </row>
    <row r="20" spans="2:9" s="3" customFormat="1" ht="30" x14ac:dyDescent="0.25">
      <c r="B20" s="16" t="s">
        <v>80</v>
      </c>
      <c r="C20" s="6" t="s">
        <v>5</v>
      </c>
      <c r="D20" s="7" t="s">
        <v>35</v>
      </c>
      <c r="E20" s="6" t="s">
        <v>36</v>
      </c>
      <c r="F20" s="6" t="s">
        <v>208</v>
      </c>
      <c r="G20" s="6">
        <v>2</v>
      </c>
      <c r="H20" s="6">
        <v>2</v>
      </c>
      <c r="I20" s="6" t="s">
        <v>73</v>
      </c>
    </row>
    <row r="21" spans="2:9" s="3" customFormat="1" ht="30" x14ac:dyDescent="0.25">
      <c r="B21" s="16"/>
      <c r="C21" s="6" t="s">
        <v>5</v>
      </c>
      <c r="D21" s="7" t="s">
        <v>35</v>
      </c>
      <c r="E21" s="6" t="s">
        <v>37</v>
      </c>
      <c r="F21" s="6" t="s">
        <v>208</v>
      </c>
      <c r="G21" s="6">
        <v>2</v>
      </c>
      <c r="H21" s="6">
        <v>1.2</v>
      </c>
      <c r="I21" s="6" t="s">
        <v>73</v>
      </c>
    </row>
    <row r="22" spans="2:9" s="3" customFormat="1" x14ac:dyDescent="0.25">
      <c r="B22" s="16"/>
      <c r="C22" s="6" t="s">
        <v>5</v>
      </c>
      <c r="D22" s="6" t="s">
        <v>17</v>
      </c>
      <c r="E22" s="6" t="s">
        <v>18</v>
      </c>
      <c r="F22" s="6" t="s">
        <v>208</v>
      </c>
      <c r="G22" s="6">
        <v>1</v>
      </c>
      <c r="H22" s="6">
        <v>0.3</v>
      </c>
      <c r="I22" s="6" t="s">
        <v>14</v>
      </c>
    </row>
    <row r="23" spans="2:9" s="3" customFormat="1" ht="30" x14ac:dyDescent="0.25">
      <c r="B23" s="16"/>
      <c r="C23" s="6" t="s">
        <v>5</v>
      </c>
      <c r="D23" s="6" t="s">
        <v>19</v>
      </c>
      <c r="E23" s="6" t="s">
        <v>20</v>
      </c>
      <c r="F23" s="6" t="s">
        <v>208</v>
      </c>
      <c r="G23" s="6">
        <v>1</v>
      </c>
      <c r="H23" s="6">
        <v>0.108</v>
      </c>
      <c r="I23" s="6" t="s">
        <v>14</v>
      </c>
    </row>
    <row r="24" spans="2:9" s="3" customFormat="1" x14ac:dyDescent="0.25">
      <c r="B24" s="16" t="s">
        <v>81</v>
      </c>
      <c r="C24" s="6" t="s">
        <v>5</v>
      </c>
      <c r="D24" s="7" t="s">
        <v>45</v>
      </c>
      <c r="E24" s="6" t="s">
        <v>15</v>
      </c>
      <c r="F24" s="6" t="s">
        <v>208</v>
      </c>
      <c r="G24" s="6">
        <v>1</v>
      </c>
      <c r="H24" s="6">
        <v>1</v>
      </c>
      <c r="I24" s="6" t="s">
        <v>14</v>
      </c>
    </row>
    <row r="25" spans="2:9" s="3" customFormat="1" x14ac:dyDescent="0.25">
      <c r="B25" s="16"/>
      <c r="C25" s="6" t="s">
        <v>5</v>
      </c>
      <c r="D25" s="7" t="s">
        <v>46</v>
      </c>
      <c r="E25" s="6" t="s">
        <v>16</v>
      </c>
      <c r="F25" s="6" t="s">
        <v>208</v>
      </c>
      <c r="G25" s="6">
        <v>86</v>
      </c>
      <c r="H25" s="6">
        <f>0.024*86</f>
        <v>2.0640000000000001</v>
      </c>
      <c r="I25" s="6" t="s">
        <v>14</v>
      </c>
    </row>
    <row r="26" spans="2:9" x14ac:dyDescent="0.25">
      <c r="H26" s="14"/>
    </row>
    <row r="38" spans="3:9" s="3" customFormat="1" x14ac:dyDescent="0.25">
      <c r="C38" s="2"/>
      <c r="D38" s="2"/>
      <c r="E38" s="2"/>
      <c r="F38" s="2"/>
      <c r="G38" s="2"/>
      <c r="H38" s="2"/>
      <c r="I38" s="2"/>
    </row>
    <row r="39" spans="3:9" s="3" customFormat="1" x14ac:dyDescent="0.25">
      <c r="C39" s="2"/>
      <c r="D39" s="2"/>
      <c r="E39" s="2"/>
      <c r="F39" s="2"/>
      <c r="G39" s="2"/>
      <c r="H39" s="2"/>
      <c r="I39" s="2"/>
    </row>
    <row r="40" spans="3:9" s="3" customFormat="1" x14ac:dyDescent="0.25">
      <c r="C40" s="2"/>
      <c r="D40" s="2"/>
      <c r="E40" s="2"/>
      <c r="F40" s="2"/>
      <c r="G40" s="2"/>
      <c r="H40" s="2"/>
      <c r="I40" s="2"/>
    </row>
    <row r="41" spans="3:9" s="3" customFormat="1" x14ac:dyDescent="0.25">
      <c r="C41" s="2"/>
      <c r="D41" s="2"/>
      <c r="E41" s="2"/>
      <c r="F41" s="2"/>
      <c r="G41" s="2"/>
      <c r="H41" s="2"/>
      <c r="I41" s="2"/>
    </row>
    <row r="42" spans="3:9" s="3" customFormat="1" x14ac:dyDescent="0.25">
      <c r="C42" s="2"/>
      <c r="D42" s="2"/>
      <c r="E42" s="2"/>
      <c r="F42" s="2"/>
      <c r="G42" s="2"/>
      <c r="H42" s="2"/>
      <c r="I42" s="2"/>
    </row>
    <row r="43" spans="3:9" s="3" customFormat="1" x14ac:dyDescent="0.25">
      <c r="C43" s="2"/>
      <c r="D43" s="2"/>
      <c r="E43" s="2"/>
      <c r="F43" s="2"/>
      <c r="G43" s="2"/>
      <c r="H43" s="2"/>
      <c r="I43" s="2"/>
    </row>
    <row r="44" spans="3:9" s="3" customFormat="1" x14ac:dyDescent="0.25">
      <c r="C44" s="2"/>
      <c r="D44" s="2"/>
      <c r="E44" s="2"/>
      <c r="F44" s="2"/>
      <c r="G44" s="2"/>
      <c r="H44" s="2"/>
      <c r="I44" s="2"/>
    </row>
    <row r="45" spans="3:9" s="3" customFormat="1" x14ac:dyDescent="0.25">
      <c r="C45" s="2"/>
      <c r="D45" s="2"/>
      <c r="E45" s="2"/>
      <c r="F45" s="2"/>
      <c r="G45" s="2"/>
      <c r="H45" s="2"/>
      <c r="I45" s="2"/>
    </row>
    <row r="46" spans="3:9" s="3" customFormat="1" x14ac:dyDescent="0.25">
      <c r="C46" s="2"/>
      <c r="D46" s="2"/>
      <c r="E46" s="2"/>
      <c r="F46" s="2"/>
      <c r="G46" s="2"/>
      <c r="H46" s="2"/>
      <c r="I46" s="2"/>
    </row>
    <row r="47" spans="3:9" s="3" customFormat="1" x14ac:dyDescent="0.25">
      <c r="C47" s="2"/>
      <c r="D47" s="2"/>
      <c r="E47" s="2"/>
      <c r="F47" s="2"/>
      <c r="G47" s="2"/>
      <c r="H47" s="2"/>
      <c r="I47" s="2"/>
    </row>
    <row r="48" spans="3:9" s="3" customFormat="1" x14ac:dyDescent="0.25">
      <c r="C48" s="2"/>
      <c r="D48" s="2"/>
      <c r="E48" s="2"/>
      <c r="F48" s="2"/>
      <c r="G48" s="2"/>
      <c r="H48" s="2"/>
      <c r="I48" s="2"/>
    </row>
    <row r="49" spans="3:9" s="3" customFormat="1" x14ac:dyDescent="0.25">
      <c r="C49" s="2"/>
      <c r="D49" s="2"/>
      <c r="E49" s="2"/>
      <c r="F49" s="2"/>
      <c r="G49" s="2"/>
      <c r="H49" s="2"/>
      <c r="I49" s="2"/>
    </row>
    <row r="50" spans="3:9" s="3" customFormat="1" x14ac:dyDescent="0.25">
      <c r="C50" s="2"/>
      <c r="D50" s="2"/>
      <c r="E50" s="2"/>
      <c r="F50" s="2"/>
      <c r="G50" s="2"/>
      <c r="H50" s="2"/>
      <c r="I50" s="2"/>
    </row>
    <row r="51" spans="3:9" s="3" customFormat="1" x14ac:dyDescent="0.25">
      <c r="C51" s="2"/>
      <c r="D51" s="2"/>
      <c r="E51" s="2"/>
      <c r="F51" s="2"/>
      <c r="G51" s="2"/>
      <c r="H51" s="2"/>
      <c r="I51" s="2"/>
    </row>
    <row r="52" spans="3:9" s="3" customFormat="1" x14ac:dyDescent="0.25">
      <c r="C52" s="2"/>
      <c r="D52" s="2"/>
      <c r="E52" s="2"/>
      <c r="F52" s="2"/>
      <c r="G52" s="2"/>
      <c r="H52" s="2"/>
      <c r="I52" s="2"/>
    </row>
    <row r="53" spans="3:9" s="3" customFormat="1" x14ac:dyDescent="0.25">
      <c r="C53" s="2"/>
      <c r="D53" s="2"/>
      <c r="E53" s="2"/>
      <c r="F53" s="2"/>
      <c r="G53" s="2"/>
      <c r="H53" s="2"/>
      <c r="I53" s="2"/>
    </row>
    <row r="54" spans="3:9" s="3" customFormat="1" x14ac:dyDescent="0.25">
      <c r="C54" s="2"/>
      <c r="D54" s="2"/>
      <c r="E54" s="2"/>
      <c r="F54" s="2"/>
      <c r="G54" s="2"/>
      <c r="H54" s="2"/>
      <c r="I54" s="2"/>
    </row>
    <row r="55" spans="3:9" s="3" customFormat="1" x14ac:dyDescent="0.25">
      <c r="C55" s="2"/>
      <c r="D55" s="2"/>
      <c r="E55" s="2"/>
      <c r="F55" s="2"/>
      <c r="G55" s="2"/>
      <c r="H55" s="2"/>
      <c r="I55" s="2"/>
    </row>
    <row r="56" spans="3:9" s="3" customFormat="1" x14ac:dyDescent="0.25">
      <c r="C56" s="2"/>
      <c r="D56" s="2"/>
      <c r="E56" s="2"/>
      <c r="F56" s="2"/>
      <c r="G56" s="2"/>
      <c r="H56" s="2"/>
      <c r="I56" s="2"/>
    </row>
    <row r="57" spans="3:9" s="3" customFormat="1" x14ac:dyDescent="0.25">
      <c r="C57" s="2"/>
      <c r="D57" s="2"/>
      <c r="E57" s="2"/>
      <c r="F57" s="2"/>
      <c r="G57" s="2"/>
      <c r="H57" s="2"/>
      <c r="I57" s="2"/>
    </row>
    <row r="58" spans="3:9" s="3" customFormat="1" x14ac:dyDescent="0.25">
      <c r="C58" s="2"/>
      <c r="D58" s="2"/>
      <c r="E58" s="2"/>
      <c r="F58" s="2"/>
      <c r="G58" s="2"/>
      <c r="H58" s="2"/>
      <c r="I58" s="2"/>
    </row>
    <row r="59" spans="3:9" s="3" customFormat="1" x14ac:dyDescent="0.25">
      <c r="C59" s="2"/>
      <c r="D59" s="2"/>
      <c r="E59" s="2"/>
      <c r="F59" s="2"/>
      <c r="G59" s="2"/>
      <c r="H59" s="2"/>
      <c r="I59" s="2"/>
    </row>
    <row r="60" spans="3:9" s="3" customFormat="1" x14ac:dyDescent="0.25">
      <c r="C60" s="2"/>
      <c r="D60" s="2"/>
      <c r="E60" s="2"/>
      <c r="F60" s="2"/>
      <c r="G60" s="2"/>
      <c r="H60" s="2"/>
      <c r="I60" s="2"/>
    </row>
    <row r="61" spans="3:9" s="3" customFormat="1" x14ac:dyDescent="0.25">
      <c r="C61" s="2"/>
      <c r="D61" s="2"/>
      <c r="E61" s="2"/>
      <c r="F61" s="2"/>
      <c r="G61" s="2"/>
      <c r="H61" s="2"/>
      <c r="I61" s="2"/>
    </row>
    <row r="62" spans="3:9" s="3" customFormat="1" x14ac:dyDescent="0.25">
      <c r="C62" s="2"/>
      <c r="D62" s="2"/>
      <c r="E62" s="2"/>
      <c r="F62" s="2"/>
      <c r="G62" s="2"/>
      <c r="H62" s="2"/>
      <c r="I62" s="2"/>
    </row>
    <row r="63" spans="3:9" s="3" customFormat="1" x14ac:dyDescent="0.25">
      <c r="C63" s="2"/>
      <c r="D63" s="2"/>
      <c r="E63" s="2"/>
      <c r="F63" s="2"/>
      <c r="G63" s="2"/>
      <c r="H63" s="2"/>
      <c r="I63" s="2"/>
    </row>
    <row r="64" spans="3:9" s="3" customFormat="1" x14ac:dyDescent="0.25">
      <c r="C64" s="2"/>
      <c r="D64" s="2"/>
      <c r="E64" s="2"/>
      <c r="F64" s="2"/>
      <c r="G64" s="2"/>
      <c r="H64" s="2"/>
      <c r="I64" s="2"/>
    </row>
    <row r="65" spans="3:9" s="3" customFormat="1" x14ac:dyDescent="0.25">
      <c r="C65" s="2"/>
      <c r="D65" s="2"/>
      <c r="E65" s="2"/>
      <c r="F65" s="2"/>
      <c r="G65" s="2"/>
      <c r="H65" s="2"/>
      <c r="I65" s="2"/>
    </row>
  </sheetData>
  <mergeCells count="6">
    <mergeCell ref="B20:B23"/>
    <mergeCell ref="B24:B25"/>
    <mergeCell ref="B5:B7"/>
    <mergeCell ref="B10:B11"/>
    <mergeCell ref="B12:B16"/>
    <mergeCell ref="B17:B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topLeftCell="B1" workbookViewId="0">
      <selection activeCell="H11" sqref="H11"/>
    </sheetView>
  </sheetViews>
  <sheetFormatPr defaultRowHeight="15" x14ac:dyDescent="0.25"/>
  <cols>
    <col min="3" max="3" width="17" style="1" customWidth="1"/>
    <col min="4" max="4" width="24.5703125" style="1" customWidth="1"/>
    <col min="5" max="5" width="24.140625" style="1" customWidth="1"/>
    <col min="6" max="6" width="27.5703125" style="1" customWidth="1"/>
    <col min="7" max="7" width="6.140625" style="1" customWidth="1"/>
    <col min="8" max="8" width="9" style="1" customWidth="1"/>
    <col min="9" max="9" width="35.140625" style="1" customWidth="1"/>
  </cols>
  <sheetData>
    <row r="2" spans="2:9" x14ac:dyDescent="0.25">
      <c r="B2" s="4" t="s">
        <v>95</v>
      </c>
      <c r="D2" s="4"/>
    </row>
    <row r="3" spans="2:9" x14ac:dyDescent="0.25">
      <c r="D3" s="4"/>
    </row>
    <row r="4" spans="2:9" ht="45" x14ac:dyDescent="0.25">
      <c r="C4" s="5" t="s">
        <v>96</v>
      </c>
      <c r="D4" s="5" t="s">
        <v>6</v>
      </c>
      <c r="E4" s="5" t="s">
        <v>0</v>
      </c>
      <c r="F4" s="5" t="s">
        <v>1</v>
      </c>
      <c r="G4" s="5" t="s">
        <v>93</v>
      </c>
      <c r="H4" s="5" t="s">
        <v>94</v>
      </c>
      <c r="I4" s="5" t="s">
        <v>49</v>
      </c>
    </row>
    <row r="5" spans="2:9" s="3" customFormat="1" ht="30" x14ac:dyDescent="0.25">
      <c r="C5" s="6" t="s">
        <v>98</v>
      </c>
      <c r="D5" s="7" t="s">
        <v>100</v>
      </c>
      <c r="E5" s="6" t="s">
        <v>101</v>
      </c>
      <c r="F5" s="6" t="s">
        <v>210</v>
      </c>
      <c r="G5" s="6">
        <v>1</v>
      </c>
      <c r="H5" s="6">
        <v>15</v>
      </c>
      <c r="I5" s="6" t="s">
        <v>206</v>
      </c>
    </row>
    <row r="6" spans="2:9" s="3" customFormat="1" ht="30" x14ac:dyDescent="0.25">
      <c r="C6" s="6" t="s">
        <v>98</v>
      </c>
      <c r="D6" s="7" t="s">
        <v>102</v>
      </c>
      <c r="E6" s="6" t="s">
        <v>103</v>
      </c>
      <c r="F6" s="6" t="s">
        <v>210</v>
      </c>
      <c r="G6" s="6">
        <v>1</v>
      </c>
      <c r="H6" s="6">
        <v>0.4</v>
      </c>
      <c r="I6" s="6" t="s">
        <v>206</v>
      </c>
    </row>
    <row r="7" spans="2:9" s="3" customFormat="1" x14ac:dyDescent="0.25">
      <c r="C7" s="6" t="s">
        <v>98</v>
      </c>
      <c r="D7" s="7" t="s">
        <v>105</v>
      </c>
      <c r="E7" s="6" t="s">
        <v>104</v>
      </c>
      <c r="F7" s="6" t="s">
        <v>210</v>
      </c>
      <c r="G7" s="6">
        <v>2</v>
      </c>
      <c r="H7" s="6">
        <f>G7*0.45</f>
        <v>0.9</v>
      </c>
      <c r="I7" s="6" t="s">
        <v>206</v>
      </c>
    </row>
    <row r="8" spans="2:9" s="3" customFormat="1" ht="30" x14ac:dyDescent="0.25">
      <c r="C8" s="6" t="s">
        <v>98</v>
      </c>
      <c r="D8" s="7" t="s">
        <v>107</v>
      </c>
      <c r="E8" s="6" t="s">
        <v>106</v>
      </c>
      <c r="F8" s="6" t="s">
        <v>210</v>
      </c>
      <c r="G8" s="6">
        <v>2</v>
      </c>
      <c r="H8" s="6">
        <f>G8*0.03</f>
        <v>0.06</v>
      </c>
      <c r="I8" s="6" t="s">
        <v>206</v>
      </c>
    </row>
    <row r="9" spans="2:9" ht="30" x14ac:dyDescent="0.25">
      <c r="C9" s="6"/>
      <c r="D9" s="6" t="s">
        <v>108</v>
      </c>
      <c r="E9" s="6" t="s">
        <v>139</v>
      </c>
      <c r="F9" s="6" t="s">
        <v>207</v>
      </c>
      <c r="G9" s="6">
        <v>3</v>
      </c>
      <c r="H9" s="6">
        <f>G9*0.3</f>
        <v>0.89999999999999991</v>
      </c>
      <c r="I9" s="6" t="s">
        <v>206</v>
      </c>
    </row>
    <row r="10" spans="2:9" x14ac:dyDescent="0.25">
      <c r="C10" s="6" t="s">
        <v>98</v>
      </c>
      <c r="D10" s="7" t="s">
        <v>163</v>
      </c>
      <c r="E10" s="6" t="s">
        <v>164</v>
      </c>
      <c r="F10" s="6" t="s">
        <v>210</v>
      </c>
      <c r="G10" s="6">
        <v>2</v>
      </c>
      <c r="H10" s="6">
        <f>G10*0.075</f>
        <v>0.15</v>
      </c>
      <c r="I10" s="6" t="s">
        <v>206</v>
      </c>
    </row>
    <row r="11" spans="2:9" x14ac:dyDescent="0.25">
      <c r="H11" s="14"/>
    </row>
    <row r="21" spans="3:9" s="3" customFormat="1" x14ac:dyDescent="0.25">
      <c r="C21" s="2"/>
      <c r="D21" s="2"/>
      <c r="E21" s="2"/>
      <c r="F21" s="2"/>
      <c r="G21" s="2"/>
      <c r="H21" s="2"/>
      <c r="I21" s="2"/>
    </row>
    <row r="22" spans="3:9" s="3" customFormat="1" x14ac:dyDescent="0.25">
      <c r="C22" s="2"/>
      <c r="D22" s="2"/>
      <c r="E22" s="2"/>
      <c r="F22" s="2"/>
      <c r="G22" s="2"/>
      <c r="H22" s="2"/>
      <c r="I22" s="2"/>
    </row>
    <row r="23" spans="3:9" s="3" customFormat="1" x14ac:dyDescent="0.25">
      <c r="C23" s="2"/>
      <c r="D23" s="2"/>
      <c r="E23" s="2"/>
      <c r="F23" s="2"/>
      <c r="G23" s="2"/>
      <c r="H23" s="2"/>
      <c r="I23" s="2"/>
    </row>
    <row r="24" spans="3:9" s="3" customFormat="1" x14ac:dyDescent="0.25">
      <c r="C24" s="2"/>
      <c r="D24" s="2"/>
      <c r="E24" s="2"/>
      <c r="F24" s="2"/>
      <c r="G24" s="2"/>
      <c r="H24" s="2"/>
      <c r="I24" s="2"/>
    </row>
    <row r="25" spans="3:9" s="3" customFormat="1" x14ac:dyDescent="0.25">
      <c r="C25" s="2"/>
      <c r="D25" s="2"/>
      <c r="E25" s="2"/>
      <c r="F25" s="2"/>
      <c r="G25" s="2"/>
      <c r="H25" s="2"/>
      <c r="I25" s="2"/>
    </row>
    <row r="26" spans="3:9" s="3" customFormat="1" x14ac:dyDescent="0.25">
      <c r="C26" s="2"/>
      <c r="D26" s="2"/>
      <c r="E26" s="2"/>
      <c r="F26" s="2"/>
      <c r="G26" s="2"/>
      <c r="H26" s="2"/>
      <c r="I26" s="2"/>
    </row>
    <row r="27" spans="3:9" s="3" customFormat="1" x14ac:dyDescent="0.25">
      <c r="C27" s="2"/>
      <c r="D27" s="2"/>
      <c r="E27" s="2"/>
      <c r="F27" s="2"/>
      <c r="G27" s="2"/>
      <c r="H27" s="2"/>
      <c r="I27" s="2"/>
    </row>
    <row r="28" spans="3:9" s="3" customFormat="1" x14ac:dyDescent="0.25">
      <c r="C28" s="2"/>
      <c r="D28" s="2"/>
      <c r="E28" s="2"/>
      <c r="F28" s="2"/>
      <c r="G28" s="2"/>
      <c r="H28" s="2"/>
      <c r="I28" s="2"/>
    </row>
    <row r="29" spans="3:9" s="3" customFormat="1" x14ac:dyDescent="0.25">
      <c r="C29" s="2"/>
      <c r="D29" s="2"/>
      <c r="E29" s="2"/>
      <c r="F29" s="2"/>
      <c r="G29" s="2"/>
      <c r="H29" s="2"/>
      <c r="I29" s="2"/>
    </row>
    <row r="30" spans="3:9" s="3" customFormat="1" x14ac:dyDescent="0.25">
      <c r="C30" s="2"/>
      <c r="D30" s="2"/>
      <c r="E30" s="2"/>
      <c r="F30" s="2"/>
      <c r="G30" s="2"/>
      <c r="H30" s="2"/>
      <c r="I30" s="2"/>
    </row>
    <row r="31" spans="3:9" s="3" customFormat="1" x14ac:dyDescent="0.25">
      <c r="C31" s="2"/>
      <c r="D31" s="2"/>
      <c r="E31" s="2"/>
      <c r="F31" s="2"/>
      <c r="G31" s="2"/>
      <c r="H31" s="2"/>
      <c r="I31" s="2"/>
    </row>
    <row r="32" spans="3:9" s="3" customFormat="1" x14ac:dyDescent="0.25">
      <c r="C32" s="2"/>
      <c r="D32" s="2"/>
      <c r="E32" s="2"/>
      <c r="F32" s="2"/>
      <c r="G32" s="2"/>
      <c r="H32" s="2"/>
      <c r="I32" s="2"/>
    </row>
    <row r="33" spans="3:9" s="3" customFormat="1" x14ac:dyDescent="0.25">
      <c r="C33" s="2"/>
      <c r="D33" s="2"/>
      <c r="E33" s="2"/>
      <c r="F33" s="2"/>
      <c r="G33" s="2"/>
      <c r="H33" s="2"/>
      <c r="I33" s="2"/>
    </row>
    <row r="34" spans="3:9" s="3" customFormat="1" x14ac:dyDescent="0.25">
      <c r="C34" s="2"/>
      <c r="D34" s="2"/>
      <c r="E34" s="2"/>
      <c r="F34" s="2"/>
      <c r="G34" s="2"/>
      <c r="H34" s="2"/>
      <c r="I34" s="2"/>
    </row>
    <row r="35" spans="3:9" s="3" customFormat="1" x14ac:dyDescent="0.25">
      <c r="C35" s="2"/>
      <c r="D35" s="2"/>
      <c r="E35" s="2"/>
      <c r="F35" s="2"/>
      <c r="G35" s="2"/>
      <c r="H35" s="2"/>
      <c r="I35" s="2"/>
    </row>
    <row r="36" spans="3:9" s="3" customFormat="1" x14ac:dyDescent="0.25">
      <c r="C36" s="2"/>
      <c r="D36" s="2"/>
      <c r="E36" s="2"/>
      <c r="F36" s="2"/>
      <c r="G36" s="2"/>
      <c r="H36" s="2"/>
      <c r="I36" s="2"/>
    </row>
    <row r="37" spans="3:9" s="3" customFormat="1" x14ac:dyDescent="0.25">
      <c r="C37" s="2"/>
      <c r="D37" s="2"/>
      <c r="E37" s="2"/>
      <c r="F37" s="2"/>
      <c r="G37" s="2"/>
      <c r="H37" s="2"/>
      <c r="I37" s="2"/>
    </row>
    <row r="38" spans="3:9" s="3" customFormat="1" x14ac:dyDescent="0.25">
      <c r="C38" s="2"/>
      <c r="D38" s="2"/>
      <c r="E38" s="2"/>
      <c r="F38" s="2"/>
      <c r="G38" s="2"/>
      <c r="H38" s="2"/>
      <c r="I38" s="2"/>
    </row>
    <row r="39" spans="3:9" s="3" customFormat="1" x14ac:dyDescent="0.25">
      <c r="C39" s="2"/>
      <c r="D39" s="2"/>
      <c r="E39" s="2"/>
      <c r="F39" s="2"/>
      <c r="G39" s="2"/>
      <c r="H39" s="2"/>
      <c r="I39" s="2"/>
    </row>
    <row r="40" spans="3:9" s="3" customFormat="1" x14ac:dyDescent="0.25">
      <c r="C40" s="2"/>
      <c r="D40" s="2"/>
      <c r="E40" s="2"/>
      <c r="F40" s="2"/>
      <c r="G40" s="2"/>
      <c r="H40" s="2"/>
      <c r="I40" s="2"/>
    </row>
    <row r="41" spans="3:9" s="3" customFormat="1" x14ac:dyDescent="0.25">
      <c r="C41" s="2"/>
      <c r="D41" s="2"/>
      <c r="E41" s="2"/>
      <c r="F41" s="2"/>
      <c r="G41" s="2"/>
      <c r="H41" s="2"/>
      <c r="I41" s="2"/>
    </row>
    <row r="42" spans="3:9" s="3" customFormat="1" x14ac:dyDescent="0.25">
      <c r="C42" s="2"/>
      <c r="D42" s="2"/>
      <c r="E42" s="2"/>
      <c r="F42" s="2"/>
      <c r="G42" s="2"/>
      <c r="H42" s="2"/>
      <c r="I42" s="2"/>
    </row>
    <row r="43" spans="3:9" s="3" customFormat="1" x14ac:dyDescent="0.25">
      <c r="C43" s="2"/>
      <c r="D43" s="2"/>
      <c r="E43" s="2"/>
      <c r="F43" s="2"/>
      <c r="G43" s="2"/>
      <c r="H43" s="2"/>
      <c r="I43" s="2"/>
    </row>
    <row r="44" spans="3:9" s="3" customFormat="1" x14ac:dyDescent="0.25">
      <c r="C44" s="2"/>
      <c r="D44" s="2"/>
      <c r="E44" s="2"/>
      <c r="F44" s="2"/>
      <c r="G44" s="2"/>
      <c r="H44" s="2"/>
      <c r="I44" s="2"/>
    </row>
    <row r="45" spans="3:9" s="3" customFormat="1" x14ac:dyDescent="0.25">
      <c r="C45" s="2"/>
      <c r="D45" s="2"/>
      <c r="E45" s="2"/>
      <c r="F45" s="2"/>
      <c r="G45" s="2"/>
      <c r="H45" s="2"/>
      <c r="I45" s="2"/>
    </row>
    <row r="46" spans="3:9" s="3" customFormat="1" x14ac:dyDescent="0.25">
      <c r="C46" s="2"/>
      <c r="D46" s="2"/>
      <c r="E46" s="2"/>
      <c r="F46" s="2"/>
      <c r="G46" s="2"/>
      <c r="H46" s="2"/>
      <c r="I46" s="2"/>
    </row>
    <row r="47" spans="3:9" s="3" customFormat="1" x14ac:dyDescent="0.25">
      <c r="C47" s="2"/>
      <c r="D47" s="2"/>
      <c r="E47" s="2"/>
      <c r="F47" s="2"/>
      <c r="G47" s="2"/>
      <c r="H47" s="2"/>
      <c r="I47" s="2"/>
    </row>
    <row r="48" spans="3:9" s="3" customFormat="1" x14ac:dyDescent="0.25">
      <c r="C48" s="2"/>
      <c r="D48" s="2"/>
      <c r="E48" s="2"/>
      <c r="F48" s="2"/>
      <c r="G48" s="2"/>
      <c r="H48" s="2"/>
      <c r="I48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1"/>
  <sheetViews>
    <sheetView workbookViewId="0">
      <selection activeCell="K4" sqref="K4"/>
    </sheetView>
  </sheetViews>
  <sheetFormatPr defaultRowHeight="15" x14ac:dyDescent="0.25"/>
  <cols>
    <col min="3" max="3" width="17" style="1" customWidth="1"/>
    <col min="4" max="4" width="31.85546875" style="1" bestFit="1" customWidth="1"/>
    <col min="5" max="5" width="24.140625" style="1" customWidth="1"/>
    <col min="6" max="6" width="27.5703125" style="1" customWidth="1"/>
    <col min="7" max="7" width="6.140625" style="1" customWidth="1"/>
    <col min="8" max="8" width="9" style="1" customWidth="1"/>
    <col min="9" max="9" width="35.140625" style="1" customWidth="1"/>
  </cols>
  <sheetData>
    <row r="2" spans="2:11" x14ac:dyDescent="0.25">
      <c r="B2" s="4" t="s">
        <v>213</v>
      </c>
      <c r="D2" s="13"/>
    </row>
    <row r="3" spans="2:11" x14ac:dyDescent="0.25">
      <c r="D3" s="4"/>
    </row>
    <row r="4" spans="2:11" ht="45" x14ac:dyDescent="0.25">
      <c r="C4" s="5" t="s">
        <v>110</v>
      </c>
      <c r="D4" s="5" t="s">
        <v>109</v>
      </c>
      <c r="E4" s="5" t="s">
        <v>0</v>
      </c>
      <c r="F4" s="5" t="s">
        <v>1</v>
      </c>
      <c r="G4" s="5" t="s">
        <v>93</v>
      </c>
      <c r="H4" s="5" t="s">
        <v>94</v>
      </c>
      <c r="I4" s="5" t="s">
        <v>49</v>
      </c>
    </row>
    <row r="5" spans="2:11" x14ac:dyDescent="0.25">
      <c r="C5" s="19" t="s">
        <v>111</v>
      </c>
      <c r="D5" s="20"/>
      <c r="E5" s="20"/>
      <c r="F5" s="20"/>
      <c r="G5" s="20"/>
      <c r="H5" s="20"/>
      <c r="I5" s="21"/>
    </row>
    <row r="6" spans="2:11" s="3" customFormat="1" ht="45" x14ac:dyDescent="0.25">
      <c r="C6" s="6" t="s">
        <v>112</v>
      </c>
      <c r="D6" s="7" t="s">
        <v>108</v>
      </c>
      <c r="E6" s="6" t="s">
        <v>120</v>
      </c>
      <c r="F6" s="6" t="s">
        <v>97</v>
      </c>
      <c r="G6" s="6">
        <v>8</v>
      </c>
      <c r="H6" s="6">
        <f>G6*2.22</f>
        <v>17.760000000000002</v>
      </c>
      <c r="I6" s="6" t="s">
        <v>118</v>
      </c>
    </row>
    <row r="7" spans="2:11" s="3" customFormat="1" ht="45" x14ac:dyDescent="0.25">
      <c r="C7" s="6" t="s">
        <v>113</v>
      </c>
      <c r="D7" s="7" t="s">
        <v>108</v>
      </c>
      <c r="E7" s="6" t="s">
        <v>121</v>
      </c>
      <c r="F7" s="6" t="s">
        <v>97</v>
      </c>
      <c r="G7" s="6">
        <v>8</v>
      </c>
      <c r="H7" s="6">
        <f>G7*4.48</f>
        <v>35.840000000000003</v>
      </c>
      <c r="I7" s="6" t="s">
        <v>118</v>
      </c>
    </row>
    <row r="8" spans="2:11" s="3" customFormat="1" ht="45" x14ac:dyDescent="0.25">
      <c r="C8" s="6" t="s">
        <v>114</v>
      </c>
      <c r="D8" s="7" t="s">
        <v>108</v>
      </c>
      <c r="E8" s="6" t="s">
        <v>63</v>
      </c>
      <c r="F8" s="6" t="s">
        <v>97</v>
      </c>
      <c r="G8" s="6">
        <v>2</v>
      </c>
      <c r="H8" s="6">
        <f>G8*6.87</f>
        <v>13.74</v>
      </c>
      <c r="I8" s="6" t="s">
        <v>118</v>
      </c>
    </row>
    <row r="9" spans="2:11" s="3" customFormat="1" ht="45" x14ac:dyDescent="0.25">
      <c r="C9" s="6" t="s">
        <v>115</v>
      </c>
      <c r="D9" s="7" t="s">
        <v>108</v>
      </c>
      <c r="E9" s="6" t="s">
        <v>122</v>
      </c>
      <c r="F9" s="6" t="s">
        <v>97</v>
      </c>
      <c r="G9" s="6">
        <v>4</v>
      </c>
      <c r="H9" s="6">
        <f>G9*10.53</f>
        <v>42.12</v>
      </c>
      <c r="I9" s="6" t="s">
        <v>118</v>
      </c>
    </row>
    <row r="10" spans="2:11" s="3" customFormat="1" ht="45" x14ac:dyDescent="0.25">
      <c r="C10" s="6" t="s">
        <v>116</v>
      </c>
      <c r="D10" s="7" t="s">
        <v>108</v>
      </c>
      <c r="E10" s="6" t="s">
        <v>72</v>
      </c>
      <c r="F10" s="6" t="s">
        <v>97</v>
      </c>
      <c r="G10" s="6">
        <v>2</v>
      </c>
      <c r="H10" s="6">
        <f>G10*24.18</f>
        <v>48.36</v>
      </c>
      <c r="I10" s="6" t="s">
        <v>118</v>
      </c>
    </row>
    <row r="11" spans="2:11" x14ac:dyDescent="0.25">
      <c r="C11" s="11" t="s">
        <v>117</v>
      </c>
      <c r="D11" s="11" t="s">
        <v>119</v>
      </c>
      <c r="E11" s="11" t="s">
        <v>67</v>
      </c>
      <c r="F11" s="6" t="s">
        <v>97</v>
      </c>
      <c r="G11" s="11">
        <v>1</v>
      </c>
      <c r="H11" s="11">
        <v>2.14</v>
      </c>
      <c r="I11" s="11" t="s">
        <v>14</v>
      </c>
      <c r="K11" s="3"/>
    </row>
    <row r="12" spans="2:11" x14ac:dyDescent="0.25">
      <c r="C12" s="19" t="s">
        <v>204</v>
      </c>
      <c r="D12" s="20"/>
      <c r="E12" s="20"/>
      <c r="F12" s="20"/>
      <c r="G12" s="20"/>
      <c r="H12" s="20"/>
      <c r="I12" s="21"/>
      <c r="K12" s="3"/>
    </row>
    <row r="13" spans="2:11" ht="45" x14ac:dyDescent="0.25">
      <c r="C13" s="6" t="s">
        <v>205</v>
      </c>
      <c r="D13" s="7" t="s">
        <v>108</v>
      </c>
      <c r="E13" s="6" t="s">
        <v>203</v>
      </c>
      <c r="F13" s="6" t="s">
        <v>97</v>
      </c>
      <c r="G13" s="6">
        <v>1</v>
      </c>
      <c r="H13" s="6">
        <f>G13*110</f>
        <v>110</v>
      </c>
      <c r="I13" s="6" t="s">
        <v>118</v>
      </c>
      <c r="K13" s="3"/>
    </row>
    <row r="14" spans="2:11" ht="15" customHeight="1" x14ac:dyDescent="0.25">
      <c r="C14" s="19" t="s">
        <v>123</v>
      </c>
      <c r="D14" s="20"/>
      <c r="E14" s="20"/>
      <c r="F14" s="20"/>
      <c r="G14" s="20"/>
      <c r="H14" s="20"/>
      <c r="I14" s="21"/>
      <c r="K14" s="3"/>
    </row>
    <row r="15" spans="2:11" x14ac:dyDescent="0.25">
      <c r="C15" s="6" t="s">
        <v>124</v>
      </c>
      <c r="D15" s="7"/>
      <c r="E15" s="6" t="s">
        <v>132</v>
      </c>
      <c r="F15" s="6" t="s">
        <v>125</v>
      </c>
      <c r="G15" s="6">
        <f>12+2</f>
        <v>14</v>
      </c>
      <c r="H15" s="6">
        <f>G15*0.156</f>
        <v>2.1840000000000002</v>
      </c>
      <c r="I15" s="6" t="s">
        <v>138</v>
      </c>
      <c r="K15" s="3"/>
    </row>
    <row r="16" spans="2:11" x14ac:dyDescent="0.25">
      <c r="C16" s="11" t="s">
        <v>126</v>
      </c>
      <c r="D16" s="11"/>
      <c r="E16" s="6" t="s">
        <v>132</v>
      </c>
      <c r="F16" s="6" t="s">
        <v>125</v>
      </c>
      <c r="G16" s="11">
        <f>4+1</f>
        <v>5</v>
      </c>
      <c r="H16" s="11">
        <f>G16*0.2</f>
        <v>1</v>
      </c>
      <c r="I16" s="6" t="s">
        <v>138</v>
      </c>
      <c r="K16" s="3"/>
    </row>
    <row r="17" spans="3:11" x14ac:dyDescent="0.25">
      <c r="C17" s="11" t="s">
        <v>127</v>
      </c>
      <c r="D17" s="11"/>
      <c r="E17" s="6" t="s">
        <v>133</v>
      </c>
      <c r="F17" s="6" t="s">
        <v>125</v>
      </c>
      <c r="G17" s="11">
        <f>16+2</f>
        <v>18</v>
      </c>
      <c r="H17" s="11">
        <f>G17*0.29</f>
        <v>5.22</v>
      </c>
      <c r="I17" s="6" t="s">
        <v>138</v>
      </c>
      <c r="K17" s="3"/>
    </row>
    <row r="18" spans="3:11" x14ac:dyDescent="0.25">
      <c r="C18" s="11" t="s">
        <v>128</v>
      </c>
      <c r="D18" s="11"/>
      <c r="E18" s="6" t="s">
        <v>134</v>
      </c>
      <c r="F18" s="6" t="s">
        <v>125</v>
      </c>
      <c r="G18" s="11">
        <f>8+1</f>
        <v>9</v>
      </c>
      <c r="H18" s="11">
        <f>G18*0.317</f>
        <v>2.8530000000000002</v>
      </c>
      <c r="I18" s="6" t="s">
        <v>138</v>
      </c>
      <c r="K18" s="3"/>
    </row>
    <row r="19" spans="3:11" x14ac:dyDescent="0.25">
      <c r="C19" s="11" t="s">
        <v>129</v>
      </c>
      <c r="D19" s="11"/>
      <c r="E19" s="6" t="s">
        <v>135</v>
      </c>
      <c r="F19" s="6" t="s">
        <v>125</v>
      </c>
      <c r="G19" s="11">
        <f>16+2</f>
        <v>18</v>
      </c>
      <c r="H19" s="11">
        <f>G19*0.49</f>
        <v>8.82</v>
      </c>
      <c r="I19" s="6" t="s">
        <v>138</v>
      </c>
      <c r="K19" s="3"/>
    </row>
    <row r="20" spans="3:11" x14ac:dyDescent="0.25">
      <c r="C20" s="11" t="s">
        <v>130</v>
      </c>
      <c r="D20" s="11"/>
      <c r="E20" s="6" t="s">
        <v>136</v>
      </c>
      <c r="F20" s="6" t="s">
        <v>125</v>
      </c>
      <c r="G20" s="11">
        <f>8+1</f>
        <v>9</v>
      </c>
      <c r="H20" s="11">
        <f>G20*0.94</f>
        <v>8.4599999999999991</v>
      </c>
      <c r="I20" s="6" t="s">
        <v>138</v>
      </c>
      <c r="K20" s="3"/>
    </row>
    <row r="21" spans="3:11" x14ac:dyDescent="0.25">
      <c r="C21" s="11" t="s">
        <v>131</v>
      </c>
      <c r="D21" s="11"/>
      <c r="E21" s="6" t="s">
        <v>137</v>
      </c>
      <c r="F21" s="6" t="s">
        <v>125</v>
      </c>
      <c r="G21" s="11">
        <f>24+2</f>
        <v>26</v>
      </c>
      <c r="H21" s="11">
        <f>G21*0.116</f>
        <v>3.016</v>
      </c>
      <c r="I21" s="6" t="s">
        <v>138</v>
      </c>
      <c r="K21" s="3"/>
    </row>
    <row r="22" spans="3:11" x14ac:dyDescent="0.25">
      <c r="C22" s="19" t="s">
        <v>140</v>
      </c>
      <c r="D22" s="20"/>
      <c r="E22" s="20"/>
      <c r="F22" s="20"/>
      <c r="G22" s="20"/>
      <c r="H22" s="20"/>
      <c r="I22" s="21"/>
      <c r="K22" s="3"/>
    </row>
    <row r="23" spans="3:11" x14ac:dyDescent="0.25">
      <c r="C23" s="6" t="s">
        <v>141</v>
      </c>
      <c r="D23" s="7"/>
      <c r="E23" s="6" t="s">
        <v>132</v>
      </c>
      <c r="F23" s="6" t="s">
        <v>125</v>
      </c>
      <c r="G23" s="6">
        <f>32+6</f>
        <v>38</v>
      </c>
      <c r="H23" s="6">
        <f>G23*0.041</f>
        <v>1.5580000000000001</v>
      </c>
      <c r="I23" s="6" t="s">
        <v>138</v>
      </c>
      <c r="K23" s="3"/>
    </row>
    <row r="24" spans="3:11" s="3" customFormat="1" x14ac:dyDescent="0.25">
      <c r="C24" s="11" t="s">
        <v>142</v>
      </c>
      <c r="D24" s="11"/>
      <c r="E24" s="6" t="s">
        <v>145</v>
      </c>
      <c r="F24" s="6" t="s">
        <v>125</v>
      </c>
      <c r="G24" s="11">
        <f>48+6</f>
        <v>54</v>
      </c>
      <c r="H24" s="11">
        <f>G24*0.08</f>
        <v>4.32</v>
      </c>
      <c r="I24" s="6" t="s">
        <v>138</v>
      </c>
    </row>
    <row r="25" spans="3:11" s="3" customFormat="1" x14ac:dyDescent="0.25">
      <c r="C25" s="11" t="s">
        <v>143</v>
      </c>
      <c r="D25" s="11"/>
      <c r="E25" s="6" t="s">
        <v>135</v>
      </c>
      <c r="F25" s="6" t="s">
        <v>125</v>
      </c>
      <c r="G25" s="11">
        <f>32+4</f>
        <v>36</v>
      </c>
      <c r="H25" s="11">
        <f>G25*0.14</f>
        <v>5.0400000000000009</v>
      </c>
      <c r="I25" s="6" t="s">
        <v>138</v>
      </c>
    </row>
    <row r="26" spans="3:11" s="3" customFormat="1" ht="30" x14ac:dyDescent="0.25">
      <c r="C26" s="11" t="s">
        <v>144</v>
      </c>
      <c r="D26" s="11"/>
      <c r="E26" s="6" t="s">
        <v>146</v>
      </c>
      <c r="F26" s="6" t="s">
        <v>125</v>
      </c>
      <c r="G26" s="11">
        <f>64+6</f>
        <v>70</v>
      </c>
      <c r="H26" s="11">
        <f>G26*0.3</f>
        <v>21</v>
      </c>
      <c r="I26" s="6" t="s">
        <v>138</v>
      </c>
    </row>
    <row r="27" spans="3:11" s="3" customFormat="1" x14ac:dyDescent="0.25">
      <c r="C27" s="19" t="s">
        <v>147</v>
      </c>
      <c r="D27" s="20"/>
      <c r="E27" s="20"/>
      <c r="F27" s="20"/>
      <c r="G27" s="20"/>
      <c r="H27" s="20"/>
      <c r="I27" s="21"/>
    </row>
    <row r="28" spans="3:11" s="3" customFormat="1" x14ac:dyDescent="0.25">
      <c r="C28" s="6" t="s">
        <v>149</v>
      </c>
      <c r="D28" s="7"/>
      <c r="E28" s="6" t="s">
        <v>132</v>
      </c>
      <c r="F28" s="6" t="s">
        <v>148</v>
      </c>
      <c r="G28" s="6">
        <f>5+10</f>
        <v>15</v>
      </c>
      <c r="H28" s="6">
        <f>0.12*G28</f>
        <v>1.7999999999999998</v>
      </c>
      <c r="I28" s="6" t="s">
        <v>154</v>
      </c>
    </row>
    <row r="29" spans="3:11" s="3" customFormat="1" x14ac:dyDescent="0.25">
      <c r="C29" s="11" t="s">
        <v>150</v>
      </c>
      <c r="D29" s="11"/>
      <c r="E29" s="6" t="s">
        <v>133</v>
      </c>
      <c r="F29" s="6" t="s">
        <v>148</v>
      </c>
      <c r="G29" s="11">
        <f>4+8</f>
        <v>12</v>
      </c>
      <c r="H29" s="11">
        <f>0.36*G29</f>
        <v>4.32</v>
      </c>
      <c r="I29" s="6" t="s">
        <v>154</v>
      </c>
    </row>
    <row r="30" spans="3:11" s="3" customFormat="1" x14ac:dyDescent="0.25">
      <c r="C30" s="11" t="s">
        <v>151</v>
      </c>
      <c r="D30" s="11"/>
      <c r="E30" s="6" t="s">
        <v>134</v>
      </c>
      <c r="F30" s="6" t="s">
        <v>148</v>
      </c>
      <c r="G30" s="11">
        <f>1+2</f>
        <v>3</v>
      </c>
      <c r="H30" s="11">
        <f>0.49*G30</f>
        <v>1.47</v>
      </c>
      <c r="I30" s="6" t="s">
        <v>154</v>
      </c>
    </row>
    <row r="31" spans="3:11" s="3" customFormat="1" x14ac:dyDescent="0.25">
      <c r="C31" s="11" t="s">
        <v>152</v>
      </c>
      <c r="D31" s="11"/>
      <c r="E31" s="6" t="s">
        <v>135</v>
      </c>
      <c r="F31" s="6" t="s">
        <v>148</v>
      </c>
      <c r="G31" s="11">
        <f>2+4</f>
        <v>6</v>
      </c>
      <c r="H31" s="11">
        <f>0.61*G31</f>
        <v>3.66</v>
      </c>
      <c r="I31" s="6" t="s">
        <v>154</v>
      </c>
    </row>
    <row r="32" spans="3:11" s="3" customFormat="1" x14ac:dyDescent="0.25">
      <c r="C32" s="6" t="s">
        <v>153</v>
      </c>
      <c r="D32" s="6"/>
      <c r="E32" s="6" t="s">
        <v>136</v>
      </c>
      <c r="F32" s="6" t="s">
        <v>148</v>
      </c>
      <c r="G32" s="6">
        <f>1+2</f>
        <v>3</v>
      </c>
      <c r="H32" s="11">
        <f>0.87*G32</f>
        <v>2.61</v>
      </c>
      <c r="I32" s="6" t="s">
        <v>154</v>
      </c>
    </row>
    <row r="33" spans="3:9" s="3" customFormat="1" x14ac:dyDescent="0.25">
      <c r="C33" s="19" t="s">
        <v>155</v>
      </c>
      <c r="D33" s="20"/>
      <c r="E33" s="20"/>
      <c r="F33" s="20"/>
      <c r="G33" s="20"/>
      <c r="H33" s="20"/>
      <c r="I33" s="21"/>
    </row>
    <row r="34" spans="3:9" s="3" customFormat="1" x14ac:dyDescent="0.25">
      <c r="C34" s="6" t="s">
        <v>156</v>
      </c>
      <c r="D34" s="7"/>
      <c r="E34" s="6" t="s">
        <v>137</v>
      </c>
      <c r="F34" s="6" t="s">
        <v>148</v>
      </c>
      <c r="G34" s="6">
        <f>1+2</f>
        <v>3</v>
      </c>
      <c r="H34" s="6">
        <f>G34*2.41</f>
        <v>7.23</v>
      </c>
      <c r="I34" s="6" t="s">
        <v>154</v>
      </c>
    </row>
    <row r="35" spans="3:9" s="3" customFormat="1" x14ac:dyDescent="0.25">
      <c r="C35" s="19" t="s">
        <v>159</v>
      </c>
      <c r="D35" s="20"/>
      <c r="E35" s="20"/>
      <c r="F35" s="20"/>
      <c r="G35" s="20"/>
      <c r="H35" s="20"/>
      <c r="I35" s="21"/>
    </row>
    <row r="36" spans="3:9" s="3" customFormat="1" x14ac:dyDescent="0.25">
      <c r="C36" s="6" t="s">
        <v>157</v>
      </c>
      <c r="D36" s="7"/>
      <c r="E36" s="6" t="s">
        <v>158</v>
      </c>
      <c r="F36" s="6" t="s">
        <v>99</v>
      </c>
      <c r="G36" s="6">
        <f>3</f>
        <v>3</v>
      </c>
      <c r="H36" s="6">
        <f>G36*0.121</f>
        <v>0.36299999999999999</v>
      </c>
      <c r="I36" s="6" t="s">
        <v>14</v>
      </c>
    </row>
    <row r="37" spans="3:9" s="3" customFormat="1" x14ac:dyDescent="0.25">
      <c r="C37" s="19" t="s">
        <v>161</v>
      </c>
      <c r="D37" s="20"/>
      <c r="E37" s="20"/>
      <c r="F37" s="20"/>
      <c r="G37" s="20"/>
      <c r="H37" s="20"/>
      <c r="I37" s="21"/>
    </row>
    <row r="38" spans="3:9" s="3" customFormat="1" x14ac:dyDescent="0.25">
      <c r="C38" s="6">
        <v>15</v>
      </c>
      <c r="D38" s="7"/>
      <c r="E38" s="6" t="s">
        <v>160</v>
      </c>
      <c r="F38" s="6" t="s">
        <v>162</v>
      </c>
      <c r="G38" s="6">
        <f>3+6</f>
        <v>9</v>
      </c>
      <c r="H38" s="6">
        <f>G38*0.002</f>
        <v>1.8000000000000002E-2</v>
      </c>
      <c r="I38" s="6" t="s">
        <v>14</v>
      </c>
    </row>
    <row r="39" spans="3:9" s="3" customFormat="1" x14ac:dyDescent="0.25">
      <c r="C39" s="19" t="s">
        <v>165</v>
      </c>
      <c r="D39" s="20"/>
      <c r="E39" s="20"/>
      <c r="F39" s="20"/>
      <c r="G39" s="20"/>
      <c r="H39" s="20"/>
      <c r="I39" s="21"/>
    </row>
    <row r="40" spans="3:9" s="3" customFormat="1" ht="60" x14ac:dyDescent="0.25">
      <c r="C40" s="6" t="s">
        <v>166</v>
      </c>
      <c r="D40" s="7"/>
      <c r="E40" s="6" t="s">
        <v>58</v>
      </c>
      <c r="F40" s="6" t="s">
        <v>97</v>
      </c>
      <c r="G40" s="6">
        <v>1</v>
      </c>
      <c r="H40" s="6">
        <v>0.2</v>
      </c>
      <c r="I40" s="6" t="s">
        <v>168</v>
      </c>
    </row>
    <row r="41" spans="3:9" s="3" customFormat="1" ht="60" x14ac:dyDescent="0.25">
      <c r="C41" s="6" t="s">
        <v>167</v>
      </c>
      <c r="D41" s="6"/>
      <c r="E41" s="6" t="s">
        <v>64</v>
      </c>
      <c r="F41" s="6" t="s">
        <v>97</v>
      </c>
      <c r="G41" s="6">
        <v>1</v>
      </c>
      <c r="H41" s="6">
        <v>0.8</v>
      </c>
      <c r="I41" s="6" t="s">
        <v>168</v>
      </c>
    </row>
    <row r="42" spans="3:9" s="3" customFormat="1" x14ac:dyDescent="0.25">
      <c r="C42" s="19" t="s">
        <v>169</v>
      </c>
      <c r="D42" s="20"/>
      <c r="E42" s="20"/>
      <c r="F42" s="20"/>
      <c r="G42" s="20"/>
      <c r="H42" s="20"/>
      <c r="I42" s="21"/>
    </row>
    <row r="43" spans="3:9" s="3" customFormat="1" ht="60" x14ac:dyDescent="0.25">
      <c r="C43" s="6" t="s">
        <v>171</v>
      </c>
      <c r="D43" s="7"/>
      <c r="E43" s="6" t="s">
        <v>68</v>
      </c>
      <c r="F43" s="6" t="s">
        <v>97</v>
      </c>
      <c r="G43" s="6">
        <v>1</v>
      </c>
      <c r="H43" s="6">
        <v>2.6</v>
      </c>
      <c r="I43" s="6" t="s">
        <v>168</v>
      </c>
    </row>
    <row r="44" spans="3:9" s="3" customFormat="1" x14ac:dyDescent="0.25">
      <c r="C44" s="6" t="s">
        <v>170</v>
      </c>
      <c r="D44" s="6"/>
      <c r="E44" s="6" t="s">
        <v>67</v>
      </c>
      <c r="F44" s="6" t="s">
        <v>97</v>
      </c>
      <c r="G44" s="6">
        <v>1</v>
      </c>
      <c r="H44" s="6">
        <v>2.1</v>
      </c>
      <c r="I44" s="6" t="s">
        <v>14</v>
      </c>
    </row>
    <row r="45" spans="3:9" s="3" customFormat="1" x14ac:dyDescent="0.25">
      <c r="C45" s="19" t="s">
        <v>173</v>
      </c>
      <c r="D45" s="20"/>
      <c r="E45" s="20"/>
      <c r="F45" s="20"/>
      <c r="G45" s="20"/>
      <c r="H45" s="20"/>
      <c r="I45" s="21"/>
    </row>
    <row r="46" spans="3:9" s="3" customFormat="1" ht="60" x14ac:dyDescent="0.25">
      <c r="C46" s="6" t="s">
        <v>174</v>
      </c>
      <c r="D46" s="7"/>
      <c r="E46" s="6" t="s">
        <v>172</v>
      </c>
      <c r="F46" s="6" t="s">
        <v>175</v>
      </c>
      <c r="G46" s="6">
        <v>86</v>
      </c>
      <c r="H46" s="6">
        <f>G46*0.032</f>
        <v>2.7520000000000002</v>
      </c>
      <c r="I46" s="6" t="s">
        <v>14</v>
      </c>
    </row>
    <row r="47" spans="3:9" s="3" customFormat="1" x14ac:dyDescent="0.25">
      <c r="C47" s="19" t="s">
        <v>176</v>
      </c>
      <c r="D47" s="20"/>
      <c r="E47" s="20"/>
      <c r="F47" s="20"/>
      <c r="G47" s="20"/>
      <c r="H47" s="20"/>
      <c r="I47" s="21"/>
    </row>
    <row r="48" spans="3:9" s="3" customFormat="1" x14ac:dyDescent="0.25">
      <c r="C48" s="6" t="s">
        <v>177</v>
      </c>
      <c r="D48" s="7"/>
      <c r="E48" s="6" t="s">
        <v>178</v>
      </c>
      <c r="F48" s="6"/>
      <c r="G48" s="6">
        <v>2</v>
      </c>
      <c r="H48" s="6">
        <f>G48*0.045</f>
        <v>0.09</v>
      </c>
      <c r="I48" s="6" t="s">
        <v>14</v>
      </c>
    </row>
    <row r="49" spans="3:11" x14ac:dyDescent="0.25">
      <c r="C49" s="19" t="s">
        <v>179</v>
      </c>
      <c r="D49" s="20"/>
      <c r="E49" s="20"/>
      <c r="F49" s="20"/>
      <c r="G49" s="20"/>
      <c r="H49" s="20"/>
      <c r="I49" s="21"/>
      <c r="K49" s="3"/>
    </row>
    <row r="50" spans="3:11" ht="30" x14ac:dyDescent="0.25">
      <c r="C50" s="6" t="s">
        <v>180</v>
      </c>
      <c r="D50" s="7"/>
      <c r="E50" s="6" t="s">
        <v>182</v>
      </c>
      <c r="F50" s="6"/>
      <c r="G50" s="6">
        <v>1</v>
      </c>
      <c r="H50" s="6">
        <f>G50*0.018</f>
        <v>1.7999999999999999E-2</v>
      </c>
      <c r="I50" s="6" t="s">
        <v>14</v>
      </c>
      <c r="K50" s="3"/>
    </row>
    <row r="51" spans="3:11" x14ac:dyDescent="0.25">
      <c r="C51" s="19" t="s">
        <v>181</v>
      </c>
      <c r="D51" s="20"/>
      <c r="E51" s="20"/>
      <c r="F51" s="20"/>
      <c r="G51" s="20"/>
      <c r="H51" s="20"/>
      <c r="I51" s="21"/>
      <c r="K51" s="3"/>
    </row>
    <row r="52" spans="3:11" ht="30" x14ac:dyDescent="0.25">
      <c r="C52" s="6" t="s">
        <v>141</v>
      </c>
      <c r="D52" s="7"/>
      <c r="E52" s="6" t="s">
        <v>182</v>
      </c>
      <c r="F52" s="6" t="s">
        <v>183</v>
      </c>
      <c r="G52" s="6">
        <v>2</v>
      </c>
      <c r="H52" s="6">
        <f>G52*0.033</f>
        <v>6.6000000000000003E-2</v>
      </c>
      <c r="I52" s="12" t="s">
        <v>138</v>
      </c>
      <c r="K52" s="3"/>
    </row>
    <row r="53" spans="3:11" x14ac:dyDescent="0.25">
      <c r="C53" s="19" t="s">
        <v>184</v>
      </c>
      <c r="D53" s="20"/>
      <c r="E53" s="20"/>
      <c r="F53" s="20"/>
      <c r="G53" s="20"/>
      <c r="H53" s="20"/>
      <c r="I53" s="21"/>
      <c r="K53" s="3"/>
    </row>
    <row r="54" spans="3:11" ht="30" x14ac:dyDescent="0.25">
      <c r="C54" s="6">
        <v>30</v>
      </c>
      <c r="D54" s="7"/>
      <c r="E54" s="6" t="s">
        <v>182</v>
      </c>
      <c r="F54" s="6" t="s">
        <v>185</v>
      </c>
      <c r="G54" s="6">
        <v>2</v>
      </c>
      <c r="H54" s="6">
        <f>G54*0.009</f>
        <v>1.7999999999999999E-2</v>
      </c>
      <c r="I54" s="12" t="s">
        <v>138</v>
      </c>
      <c r="K54" s="3"/>
    </row>
    <row r="55" spans="3:11" x14ac:dyDescent="0.25">
      <c r="C55" s="19" t="s">
        <v>186</v>
      </c>
      <c r="D55" s="20"/>
      <c r="E55" s="20"/>
      <c r="F55" s="20"/>
      <c r="G55" s="20"/>
      <c r="H55" s="20"/>
      <c r="I55" s="21"/>
      <c r="K55" s="3"/>
    </row>
    <row r="56" spans="3:11" x14ac:dyDescent="0.25">
      <c r="C56" s="6" t="s">
        <v>193</v>
      </c>
      <c r="D56" s="7"/>
      <c r="E56" s="6" t="s">
        <v>198</v>
      </c>
      <c r="F56" s="6" t="s">
        <v>187</v>
      </c>
      <c r="G56" s="6">
        <v>1</v>
      </c>
      <c r="H56" s="6">
        <f>G56*2.8</f>
        <v>2.8</v>
      </c>
      <c r="I56" s="6" t="s">
        <v>188</v>
      </c>
      <c r="K56" s="3"/>
    </row>
    <row r="57" spans="3:11" ht="30" x14ac:dyDescent="0.25">
      <c r="C57" s="11" t="s">
        <v>194</v>
      </c>
      <c r="D57" s="11"/>
      <c r="E57" s="6" t="s">
        <v>199</v>
      </c>
      <c r="F57" s="6" t="s">
        <v>189</v>
      </c>
      <c r="G57" s="11">
        <v>4</v>
      </c>
      <c r="H57" s="11">
        <f>G57*3.8</f>
        <v>15.2</v>
      </c>
      <c r="I57" s="6" t="s">
        <v>188</v>
      </c>
      <c r="K57" s="3"/>
    </row>
    <row r="58" spans="3:11" x14ac:dyDescent="0.25">
      <c r="C58" s="11" t="s">
        <v>195</v>
      </c>
      <c r="D58" s="11"/>
      <c r="E58" s="6" t="s">
        <v>200</v>
      </c>
      <c r="F58" s="6" t="s">
        <v>190</v>
      </c>
      <c r="G58" s="11">
        <v>1</v>
      </c>
      <c r="H58" s="11">
        <f>G58*6.4</f>
        <v>6.4</v>
      </c>
      <c r="I58" s="6" t="s">
        <v>188</v>
      </c>
      <c r="K58" s="3"/>
    </row>
    <row r="59" spans="3:11" x14ac:dyDescent="0.25">
      <c r="C59" s="11" t="s">
        <v>196</v>
      </c>
      <c r="D59" s="11"/>
      <c r="E59" s="6" t="s">
        <v>201</v>
      </c>
      <c r="F59" s="6" t="s">
        <v>191</v>
      </c>
      <c r="G59" s="11">
        <v>2</v>
      </c>
      <c r="H59" s="11">
        <f>G59*9.3</f>
        <v>18.600000000000001</v>
      </c>
      <c r="I59" s="6" t="s">
        <v>188</v>
      </c>
      <c r="K59" s="3"/>
    </row>
    <row r="60" spans="3:11" x14ac:dyDescent="0.25">
      <c r="C60" s="6" t="s">
        <v>197</v>
      </c>
      <c r="D60" s="6"/>
      <c r="E60" s="6" t="s">
        <v>202</v>
      </c>
      <c r="F60" s="6" t="s">
        <v>192</v>
      </c>
      <c r="G60" s="6">
        <v>1</v>
      </c>
      <c r="H60" s="11">
        <f>G60*21.5</f>
        <v>21.5</v>
      </c>
      <c r="I60" s="6" t="s">
        <v>188</v>
      </c>
      <c r="K60" s="3"/>
    </row>
    <row r="61" spans="3:11" x14ac:dyDescent="0.25">
      <c r="K61" s="15"/>
    </row>
  </sheetData>
  <mergeCells count="16">
    <mergeCell ref="C35:I35"/>
    <mergeCell ref="C5:I5"/>
    <mergeCell ref="C14:I14"/>
    <mergeCell ref="C22:I22"/>
    <mergeCell ref="C27:I27"/>
    <mergeCell ref="C33:I33"/>
    <mergeCell ref="C12:I12"/>
    <mergeCell ref="C51:I51"/>
    <mergeCell ref="C53:I53"/>
    <mergeCell ref="C55:I55"/>
    <mergeCell ref="C37:I37"/>
    <mergeCell ref="C39:I39"/>
    <mergeCell ref="C42:I42"/>
    <mergeCell ref="C45:I45"/>
    <mergeCell ref="C47:I47"/>
    <mergeCell ref="C49:I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Трубы</vt:lpstr>
      <vt:lpstr>Листовой металл</vt:lpstr>
      <vt:lpstr>Круг</vt:lpstr>
      <vt:lpstr>Стандартные изделия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Дамир</dc:creator>
  <cp:lastModifiedBy>Дамир</cp:lastModifiedBy>
  <dcterms:created xsi:type="dcterms:W3CDTF">2021-01-21T10:47:24Z</dcterms:created>
  <dcterms:modified xsi:type="dcterms:W3CDTF">2021-03-25T12:41:00Z</dcterms:modified>
</cp:coreProperties>
</file>